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B9FE1318-F85C-47E4-A098-09AF7667312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練習1 標本分布" sheetId="2" r:id="rId2"/>
    <sheet name="練習2 信頼区間" sheetId="3" r:id="rId3"/>
    <sheet name="練習3 仮説検定" sheetId="4" r:id="rId4"/>
    <sheet name="信頼区間電卓" sheetId="5" r:id="rId5"/>
    <sheet name="仮説検定電卓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7" i="4" l="1"/>
  <c r="D37" i="4"/>
  <c r="E12" i="4"/>
  <c r="E13" i="4" s="1"/>
  <c r="D51" i="3"/>
  <c r="E51" i="3"/>
  <c r="D52" i="3"/>
  <c r="E52" i="3"/>
  <c r="D53" i="3"/>
  <c r="E53" i="3"/>
  <c r="E31" i="2"/>
  <c r="D33" i="6"/>
  <c r="D32" i="6"/>
  <c r="D17" i="6"/>
  <c r="D16" i="6"/>
  <c r="D19" i="6" s="1"/>
  <c r="D25" i="5"/>
  <c r="D26" i="5" s="1"/>
  <c r="D28" i="5" s="1"/>
  <c r="E16" i="5"/>
  <c r="F16" i="5" s="1"/>
  <c r="D16" i="5"/>
  <c r="E15" i="5"/>
  <c r="D15" i="5"/>
  <c r="E14" i="5"/>
  <c r="D14" i="5"/>
  <c r="E25" i="4"/>
  <c r="E42" i="3"/>
  <c r="E43" i="3" s="1"/>
  <c r="E30" i="3"/>
  <c r="F22" i="3"/>
  <c r="E22" i="3"/>
  <c r="F21" i="3"/>
  <c r="E21" i="3"/>
  <c r="F20" i="3"/>
  <c r="E20" i="3"/>
  <c r="E10" i="3"/>
  <c r="E12" i="3" s="1"/>
  <c r="E9" i="3"/>
  <c r="E30" i="2"/>
  <c r="E29" i="2"/>
  <c r="E20" i="2"/>
  <c r="E19" i="2"/>
  <c r="F10" i="2"/>
  <c r="F9" i="2"/>
  <c r="D18" i="6" l="1"/>
  <c r="D34" i="6"/>
  <c r="D35" i="6" s="1"/>
  <c r="F15" i="5"/>
  <c r="F14" i="5"/>
  <c r="E11" i="3"/>
  <c r="E31" i="3"/>
  <c r="E33" i="3" s="1"/>
  <c r="D27" i="5"/>
  <c r="D29" i="5" s="1"/>
  <c r="E32" i="3" l="1"/>
</calcChain>
</file>

<file path=xl/sharedStrings.xml><?xml version="1.0" encoding="utf-8"?>
<sst xmlns="http://schemas.openxmlformats.org/spreadsheetml/2006/main" count="292" uniqueCount="195">
  <si>
    <t>本ファイルの内容</t>
  </si>
  <si>
    <t>使い方</t>
  </si>
  <si>
    <t>電卓シート：黄色のセルに数値を入力すると、結果が自動計算されます。</t>
  </si>
  <si>
    <t>未来を推測する力──現代社会を生き抜く本質的な思考の道具を手に入れました。</t>
  </si>
  <si>
    <t>https://www.transparently.jp/stats3/</t>
  </si>
  <si>
    <t>標本平均の期待値と標準偏差</t>
  </si>
  <si>
    <t>解答</t>
  </si>
  <si>
    <t>項目</t>
  </si>
  <si>
    <t>公式</t>
  </si>
  <si>
    <t>計算</t>
  </si>
  <si>
    <t>結果</t>
  </si>
  <si>
    <t>E(x̄)</t>
  </si>
  <si>
    <t>μ</t>
  </si>
  <si>
    <t>170</t>
  </si>
  <si>
    <t>σ(x̄)</t>
  </si>
  <si>
    <t>σ/√n</t>
  </si>
  <si>
    <t>6/√100</t>
  </si>
  <si>
    <t>標本サイズの効果</t>
  </si>
  <si>
    <t>n</t>
  </si>
  <si>
    <t>6/√400</t>
  </si>
  <si>
    <t>標本比率の標本分布</t>
  </si>
  <si>
    <t>E(p̂)</t>
  </si>
  <si>
    <t>p = 0.4</t>
  </si>
  <si>
    <t>V(p̂)</t>
  </si>
  <si>
    <t>p(1-p)/n = 0.4×0.6/500</t>
  </si>
  <si>
    <t>σ(p̂)</t>
  </si>
  <si>
    <t>√(p(1-p)/n)</t>
  </si>
  <si>
    <t>世論調査のサンプルサイズ</t>
  </si>
  <si>
    <t>10/√100</t>
  </si>
  <si>
    <t>1.96 × σ/√n</t>
  </si>
  <si>
    <t>1.96 × 1</t>
  </si>
  <si>
    <t>下限</t>
  </si>
  <si>
    <t>250 - 1.96</t>
  </si>
  <si>
    <t>上限</t>
  </si>
  <si>
    <t>250 + 1.96</t>
  </si>
  <si>
    <t>248.04 ≤ μ ≤ 251.96 (g)</t>
  </si>
  <si>
    <t>信頼度を変えると幅も変わる</t>
  </si>
  <si>
    <t>信頼度</t>
  </si>
  <si>
    <t>係数</t>
  </si>
  <si>
    <t>90%</t>
  </si>
  <si>
    <t>95%</t>
  </si>
  <si>
    <t>99%</t>
  </si>
  <si>
    <t>p̂</t>
  </si>
  <si>
    <t>250/500</t>
  </si>
  <si>
    <t>標準誤差</t>
  </si>
  <si>
    <t>√(p̂(1-p̂)/n)</t>
  </si>
  <si>
    <t>必要なサンプルサイズの目安</t>
  </si>
  <si>
    <t>ステップ</t>
  </si>
  <si>
    <t>誤差の式</t>
  </si>
  <si>
    <t>1.96×√(0.25/n) ≤ 0.03</t>
  </si>
  <si>
    <t>-</t>
  </si>
  <si>
    <t>変形</t>
  </si>
  <si>
    <t>n ≥ (1.96/0.03)² × 0.25</t>
  </si>
  <si>
    <t>切り上げ</t>
  </si>
  <si>
    <t>内容</t>
  </si>
  <si>
    <t>①仮説</t>
  </si>
  <si>
    <t>②有意水準</t>
  </si>
  <si>
    <t>α=0.05</t>
  </si>
  <si>
    <t>③棄却域</t>
  </si>
  <si>
    <t>|Z| &gt; 1.96</t>
  </si>
  <si>
    <t>62/100</t>
  </si>
  <si>
    <t>(p̂-0.5)/√(0.5×0.5/100)</t>
  </si>
  <si>
    <t>⑤判定</t>
  </si>
  <si>
    <t>|Z|=2.4 &gt; 1.96</t>
  </si>
  <si>
    <t>②③棄却域</t>
  </si>
  <si>
    <t>(110-100)/(15/√25)</t>
  </si>
  <si>
    <t>Z=3.33 &gt; 1.645</t>
  </si>
  <si>
    <t>新薬は従来より効果が大きいと言える</t>
  </si>
  <si>
    <t>判定の境界</t>
  </si>
  <si>
    <t>0.62</t>
  </si>
  <si>
    <t>母平均の信頼区間</t>
  </si>
  <si>
    <t>自動計算結果</t>
  </si>
  <si>
    <t>幅</t>
  </si>
  <si>
    <t>母比率の信頼区間</t>
  </si>
  <si>
    <t>標本中の該当数</t>
  </si>
  <si>
    <t>パーセント表記</t>
  </si>
  <si>
    <t>読み取れること</t>
  </si>
  <si>
    <t>信頼度を高くすると、係数が大きくなり区間が広がる</t>
  </si>
  <si>
    <t>母平均・母比率の検定を自動実行</t>
  </si>
  <si>
    <t>母平均の検定</t>
  </si>
  <si>
    <t>検定の種類</t>
  </si>
  <si>
    <t>両側</t>
  </si>
  <si>
    <t>「両側」「右側」「左側」のいずれかを入力</t>
  </si>
  <si>
    <t>(x̄-μ₀)/(σ/√n)</t>
  </si>
  <si>
    <t>検定の種類で変わる</t>
  </si>
  <si>
    <t>参考</t>
  </si>
  <si>
    <t>母比率の検定</t>
  </si>
  <si>
    <t>「両側」「右側」「左側」</t>
  </si>
  <si>
    <t>√(p₀(1-p₀)/n)</t>
  </si>
  <si>
    <t>統計検定3級 学習講座 Chapter 9</t>
  </si>
  <si>
    <t>練習1 標本分布</t>
  </si>
  <si>
    <t>標本平均・標本比率の標本分布の問題(4問)</t>
  </si>
  <si>
    <t>練習2 信頼区間</t>
  </si>
  <si>
    <t>母平均・母比率の95%信頼区間(4問)</t>
  </si>
  <si>
    <t>練習3 仮説検定</t>
  </si>
  <si>
    <t>仮説検定の典型問題(3問)</t>
  </si>
  <si>
    <t>x̄・σ・nを入力 → 信頼区間を自動計算</t>
  </si>
  <si>
    <t>データを入力 → Z値と判定を自動表示</t>
  </si>
  <si>
    <t>練習問題シート：問題を読んで、自分で計算してから解答セル(赤背景)を見てください。</t>
  </si>
  <si>
    <t>Excel関数：NORM.S.DIST(z, TRUE) で標準正規分布の累積確率が求められます。</t>
  </si>
  <si>
    <t>3級講座完走おめでとうございます!</t>
  </si>
  <si>
    <t>第1〜9章まで、本当にお疲れさまでした。データを見る力、判断する力、</t>
  </si>
  <si>
    <t>© Transparently / 榊 裕次郎</t>
  </si>
  <si>
    <t>入力(黄色セル)</t>
  </si>
  <si>
    <t>帰無仮説の母平均 μ₀</t>
  </si>
  <si>
    <t>標本平均 x̄</t>
  </si>
  <si>
    <t>母標準偏差 σ</t>
  </si>
  <si>
    <t>標本サイズ n</t>
  </si>
  <si>
    <t>検定統計量 Z</t>
  </si>
  <si>
    <t>棄却域(α=5%)</t>
  </si>
  <si>
    <t>判定(α=5%)</t>
  </si>
  <si>
    <t>棄却域に入る?</t>
  </si>
  <si>
    <t>p値(両側)</t>
  </si>
  <si>
    <t>帰無仮説の母比率 p₀</t>
  </si>
  <si>
    <t>標本比率 p̂</t>
  </si>
  <si>
    <t>該当数/n</t>
  </si>
  <si>
    <t>(p̂-p₀)/標準誤差</t>
  </si>
  <si>
    <t>母平均：デフォルト(μ₀=100, x̄=110, σ=15, n=25)→ Z=3.33でH0棄却</t>
  </si>
  <si>
    <t>母比率：デフォルト(p₀=0.5, 62/100)→ Z=2.4で両側でもH0棄却</t>
  </si>
  <si>
    <t>「該当数」を55に変えると、Z=1.0で棄却できなくなる（境界の感覚）</t>
  </si>
  <si>
    <t>p値が0.05より小さければH0棄却。これは別の見方</t>
  </si>
  <si>
    <t>母平均・母比率の95%/99%信頼区間を自動計算</t>
  </si>
  <si>
    <t>例：170(身長cm)</t>
  </si>
  <si>
    <t>例：6</t>
  </si>
  <si>
    <t>例：100</t>
  </si>
  <si>
    <t>例：250(支持者数)</t>
  </si>
  <si>
    <t>例：500(調査人数)</t>
  </si>
  <si>
    <t>95%信頼区間 下限</t>
  </si>
  <si>
    <t>p̂ - 1.96 × 標準誤差</t>
  </si>
  <si>
    <t>95%信頼区間 上限</t>
  </si>
  <si>
    <t>p̂ + 1.96 × 標準誤差</t>
  </si>
  <si>
    <t>信頼区間(%)</t>
  </si>
  <si>
    <t>デフォルト：x̄=170、σ=6、n=100で、95%CI = [168.82, 171.18]</t>
  </si>
  <si>
    <t>母比率は500人中250人で、95%CI = [45.62%, 54.38%]</t>
  </si>
  <si>
    <t>標本サイズnを増やすと、信頼区間が狭くなる(精度向上)</t>
  </si>
  <si>
    <t>仮説検定の典型問題3問。Z値を計算して棄却域と比較</t>
  </si>
  <si>
    <t>問題 1</t>
  </si>
  <si>
    <t>コインの公平性検定(両側検定)</t>
  </si>
  <si>
    <t>コインを100回投げて表が62回。このコインは公平でないと言えるか? 有意水準5%、両側検定で判定してください。</t>
  </si>
  <si>
    <t>H0:p=0.5、H1:p≠0.5</t>
  </si>
  <si>
    <t>標本比率p̂</t>
  </si>
  <si>
    <t>④検定統計量Z</t>
  </si>
  <si>
    <t>H0棄却</t>
  </si>
  <si>
    <t>問題 2</t>
  </si>
  <si>
    <t>新薬の効果検定(片側検定)</t>
  </si>
  <si>
    <t>従来薬の効果μ=100。新薬を25人に投与して標本平均110、標本標準偏差15。新薬は従来より効果が大きいか? 有意水準5%、片側検定で判定してください。</t>
  </si>
  <si>
    <t>H0:μ=100、H1:μ&gt;100</t>
  </si>
  <si>
    <t>片側α=0.05、Z&gt;1.645</t>
  </si>
  <si>
    <t>問題 3</t>
  </si>
  <si>
    <t>コインを100回投げて表55回。問題1と同じ手順で検定すると、結果は問題1と違うはず。なぜ違うのか確認してください。</t>
  </si>
  <si>
    <t>表55回</t>
  </si>
  <si>
    <t>表62回(問題1)</t>
  </si>
  <si>
    <t>Z値</t>
  </si>
  <si>
    <t>判定(両側α=5%)</t>
  </si>
  <si>
    <t>|1.0|&lt;1.96 棄却できず</t>
  </si>
  <si>
    <t>|2.4|&gt;1.96 H0棄却</t>
  </si>
  <si>
    <t>母平均・母比率の95%信頼区間に関する4問</t>
  </si>
  <si>
    <t>母平均の95%信頼区間</t>
  </si>
  <si>
    <t>母標準偏差σ=10gの製品。100個を抜き取って測定し、標本平均250gでした。母平均の95%信頼区間を求めてください。</t>
  </si>
  <si>
    <t>問題1と同じ条件で、90%・95%・99%信頼区間の幅(下限〜上限)を比較してください。係数は90%=1.645、95%=1.96、99%=2.576。</t>
  </si>
  <si>
    <t>信頼度を高くすると幅は広くなる。95%が標準的</t>
  </si>
  <si>
    <t>母比率の95%信頼区間 - 出口調査</t>
  </si>
  <si>
    <t>選挙の出口調査で500人にアンケート、A候補と回答が250人。A候補の真の得票率pの95%信頼区間を求めてください。</t>
  </si>
  <si>
    <t>得票率は約45.6%〜54.4%。選挙特番の議席予測の幅もこの計算</t>
  </si>
  <si>
    <t>問題 4</t>
  </si>
  <si>
    <t>母比率の調査で誤差を±3%以下に抑えたい。p≒0.5として、必要な最低サンプルサイズを求めてください。</t>
  </si>
  <si>
    <t>必要なn</t>
  </si>
  <si>
    <t>n≥1067。世論調査が約1000人で実施されることが多い理由</t>
  </si>
  <si>
    <t>標本平均・標本比率の標本分布の性質を計算する4問</t>
  </si>
  <si>
    <t>母集団の母平均μ=170、母標準偏差σ=6。100人の標本を取ったときの標本平均x̄の期待値と標準偏差を求めてください。</t>
  </si>
  <si>
    <t>問題1と同じ母集団で、標本サイズをn=100→n=400に増やすと、標本平均の標準偏差はどう変わるでしょうか?</t>
  </si>
  <si>
    <t>n=100→0.6、n=400→0.3。標本サイズ4倍で標準偏差は半分(√4=2)</t>
  </si>
  <si>
    <t>ある政党の真の支持率p=0.4。500人の標本を取ったときの、標本比率p̂の期待値と標準偏差を求めてください。</t>
  </si>
  <si>
    <t>標準偏差は約0.022。500人の標本で誤差は±2%程度の見込み</t>
  </si>
  <si>
    <t>p≒0.5の場合、サンプルサイズn=400, n=1000, n=2000で、標本比率の標準偏差(誤差幅の見当)を比較してください。</t>
  </si>
  <si>
    <t>±誤差(1.96σ)</t>
  </si>
  <si>
    <t>第9章 統計的な推測 - Excel補助資料</t>
    <rPh sb="18" eb="22">
      <t>ホジョシリョウ</t>
    </rPh>
    <phoneticPr fontId="12"/>
  </si>
  <si>
    <t>E(x̄)=170(μと一致　母集団の平均が出ているわけだから、期待値は170cm)</t>
    <rPh sb="15" eb="18">
      <t>ボシュウダン</t>
    </rPh>
    <rPh sb="19" eb="21">
      <t>ヘイキン</t>
    </rPh>
    <rPh sb="22" eb="23">
      <t>デ</t>
    </rPh>
    <rPh sb="32" eb="35">
      <t>キタイチ</t>
    </rPh>
    <phoneticPr fontId="12"/>
  </si>
  <si>
    <t>σ(x̄)=0.6(母σ=6の1/10)　つまり得られた標本の平均値は、169.4～170.6の間で約68％の確率で収まるということ</t>
    <phoneticPr fontId="12"/>
  </si>
  <si>
    <t>標本が多くなれば、標本の平均値のブレ幅は小さくなっていくということ</t>
    <rPh sb="0" eb="2">
      <t>ヒョウホン</t>
    </rPh>
    <rPh sb="3" eb="4">
      <t>オオ</t>
    </rPh>
    <rPh sb="9" eb="11">
      <t>ヒョウホン</t>
    </rPh>
    <rPh sb="12" eb="15">
      <t>ヘイキンチ</t>
    </rPh>
    <rPh sb="18" eb="19">
      <t>ハバ</t>
    </rPh>
    <rPh sb="20" eb="21">
      <t>チイ</t>
    </rPh>
    <phoneticPr fontId="12"/>
  </si>
  <si>
    <t>2,000人にしてみて、数値を確認してみてください</t>
    <rPh sb="5" eb="6">
      <t>ニン</t>
    </rPh>
    <rPh sb="12" eb="14">
      <t>スウチ</t>
    </rPh>
    <rPh sb="15" eb="17">
      <t>カクニン</t>
    </rPh>
    <phoneticPr fontId="12"/>
  </si>
  <si>
    <t>n=400→50％±約5%、n=1000→50％±約3%、n=2000→50％±約2.2%。コストと精度のトレードオフ</t>
    <rPh sb="10" eb="11">
      <t>ヤク</t>
    </rPh>
    <rPh sb="25" eb="26">
      <t>ヤク</t>
    </rPh>
    <rPh sb="40" eb="41">
      <t>ヤク</t>
    </rPh>
    <phoneticPr fontId="12"/>
  </si>
  <si>
    <t>問題 5</t>
    <phoneticPr fontId="12"/>
  </si>
  <si>
    <t>練習3 仮説検定  ※ 数式はスルーしていただいて、判定だけをご覧ください</t>
    <rPh sb="12" eb="14">
      <t>スウシキ</t>
    </rPh>
    <rPh sb="26" eb="28">
      <t>ハンテイ</t>
    </rPh>
    <rPh sb="32" eb="33">
      <t>ラン</t>
    </rPh>
    <phoneticPr fontId="12"/>
  </si>
  <si>
    <t>H0 → 帰無仮説 → 否定したい仮説</t>
    <rPh sb="5" eb="9">
      <t>キムカセツ</t>
    </rPh>
    <rPh sb="12" eb="14">
      <t>ヒテイ</t>
    </rPh>
    <rPh sb="17" eb="19">
      <t>カセツ</t>
    </rPh>
    <phoneticPr fontId="12"/>
  </si>
  <si>
    <t>H1 → 対立仮説 → 採択したい仮説</t>
    <rPh sb="5" eb="9">
      <t>タイリツカセツ</t>
    </rPh>
    <rPh sb="12" eb="14">
      <t>サイタク</t>
    </rPh>
    <rPh sb="17" eb="19">
      <t>カセツ</t>
    </rPh>
    <phoneticPr fontId="12"/>
  </si>
  <si>
    <t>H0 → このコインは公平である！　H1 → このコインは公平ではない！　いかさまだ！</t>
    <rPh sb="11" eb="13">
      <t>コウヘイ</t>
    </rPh>
    <rPh sb="29" eb="31">
      <t>コウヘイ</t>
    </rPh>
    <phoneticPr fontId="12"/>
  </si>
  <si>
    <t>棄却域に入るので、H0を棄却 → コインは公平でない！　いかさまだ！　と言える</t>
    <phoneticPr fontId="12"/>
  </si>
  <si>
    <t>H0 → 効果が小さい</t>
    <rPh sb="5" eb="7">
      <t>コウカ</t>
    </rPh>
    <rPh sb="8" eb="9">
      <t>チイ</t>
    </rPh>
    <phoneticPr fontId="12"/>
  </si>
  <si>
    <t>H1 → 効果が大きい</t>
    <rPh sb="5" eb="7">
      <t>コウカ</t>
    </rPh>
    <rPh sb="8" eb="9">
      <t>オオ</t>
    </rPh>
    <phoneticPr fontId="12"/>
  </si>
  <si>
    <t>表55回ではH0（公平である）を棄却できない。「珍しい」と言える境界が59回と60回になる。※ 0.59 - 0.60 に数値を変えて、Z値を見てみましょう</t>
    <rPh sb="9" eb="11">
      <t>コウヘイ</t>
    </rPh>
    <rPh sb="37" eb="38">
      <t>カイ</t>
    </rPh>
    <rPh sb="41" eb="42">
      <t>カイ</t>
    </rPh>
    <rPh sb="61" eb="63">
      <t>スウチ</t>
    </rPh>
    <rPh sb="64" eb="65">
      <t>カ</t>
    </rPh>
    <rPh sb="69" eb="70">
      <t>アタイ</t>
    </rPh>
    <rPh sb="71" eb="72">
      <t>ミ</t>
    </rPh>
    <phoneticPr fontId="12"/>
  </si>
  <si>
    <t>両側</t>
    <phoneticPr fontId="12"/>
  </si>
  <si>
    <t>【参考】仮説検定電卓</t>
    <rPh sb="1" eb="3">
      <t>サンコウ</t>
    </rPh>
    <phoneticPr fontId="12"/>
  </si>
  <si>
    <t>【参考】信頼区間電卓</t>
    <rPh sb="1" eb="3">
      <t>サンコウ</t>
    </rPh>
    <phoneticPr fontId="12"/>
  </si>
  <si>
    <t>【参考】仮説検定電卓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</si>
</sst>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"/>
    <numFmt numFmtId="177" formatCode="0.000"/>
    <numFmt numFmtId="178" formatCode="0.0"/>
    <numFmt numFmtId="179" formatCode="0.0%"/>
    <numFmt numFmtId="180" formatCode="0.000%"/>
  </numFmts>
  <fonts count="19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4"/>
      <color rgb="FFC0392B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2"/>
      <color rgb="FFC0392B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2"/>
      <color rgb="FF0000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Calibri"/>
      <family val="2"/>
      <charset val="1"/>
    </font>
    <font>
      <sz val="10"/>
      <color rgb="FF6B6B6B"/>
      <name val="メイリオ"/>
      <family val="3"/>
      <charset val="128"/>
    </font>
    <font>
      <sz val="10"/>
      <color rgb="FF2D5E3F"/>
      <name val="メイリオ"/>
      <family val="3"/>
      <charset val="128"/>
    </font>
    <font>
      <sz val="10"/>
      <color rgb="FF4A4A4A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8F4EC"/>
        <bgColor rgb="FFFFF9E6"/>
      </patternFill>
    </fill>
    <fill>
      <patternFill patternType="solid">
        <fgColor rgb="FF2D5E3F"/>
        <bgColor rgb="FF4A4A4A"/>
      </patternFill>
    </fill>
    <fill>
      <patternFill patternType="solid">
        <fgColor rgb="FFFFEEE6"/>
        <bgColor rgb="FFFFF9E6"/>
      </patternFill>
    </fill>
    <fill>
      <patternFill patternType="solid">
        <fgColor rgb="FFFFF9E6"/>
        <bgColor rgb="FFFFEEE6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8" fontId="3" fillId="0" borderId="1" xfId="1" applyFont="1" applyBorder="1" applyAlignment="1">
      <alignment horizontal="center" vertical="center"/>
    </xf>
    <xf numFmtId="10" fontId="7" fillId="4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2" xfId="1" applyNumberFormat="1" applyFont="1" applyFill="1" applyBorder="1" applyAlignment="1">
      <alignment horizontal="center" vertical="center"/>
    </xf>
    <xf numFmtId="40" fontId="3" fillId="0" borderId="2" xfId="1" applyNumberFormat="1" applyFont="1" applyBorder="1" applyAlignment="1">
      <alignment horizontal="center" vertical="center"/>
    </xf>
    <xf numFmtId="40" fontId="7" fillId="4" borderId="2" xfId="1" applyNumberFormat="1" applyFont="1" applyFill="1" applyBorder="1" applyAlignment="1">
      <alignment horizontal="center" vertical="center"/>
    </xf>
    <xf numFmtId="179" fontId="7" fillId="4" borderId="2" xfId="2" applyNumberFormat="1" applyFont="1" applyFill="1" applyBorder="1" applyAlignment="1">
      <alignment horizontal="center" vertical="center"/>
    </xf>
    <xf numFmtId="180" fontId="7" fillId="4" borderId="2" xfId="2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7" fillId="4" borderId="3" xfId="0" applyNumberFormat="1" applyFont="1" applyFill="1" applyBorder="1" applyAlignment="1">
      <alignment vertical="center"/>
    </xf>
    <xf numFmtId="176" fontId="7" fillId="4" borderId="4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 indent="3"/>
    </xf>
    <xf numFmtId="0" fontId="7" fillId="4" borderId="4" xfId="0" applyFont="1" applyFill="1" applyBorder="1" applyAlignment="1">
      <alignment vertical="center"/>
    </xf>
    <xf numFmtId="2" fontId="9" fillId="5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E6"/>
      <rgbColor rgb="FFE8F4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E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C0392B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7"/>
  <sheetViews>
    <sheetView tabSelected="1" zoomScaleNormal="100" workbookViewId="0"/>
  </sheetViews>
  <sheetFormatPr defaultColWidth="8.7109375" defaultRowHeight="18.75" x14ac:dyDescent="0.25"/>
  <cols>
    <col min="1" max="1" width="4.7109375" style="1" customWidth="1"/>
    <col min="2" max="2" width="32" style="1" customWidth="1"/>
    <col min="3" max="3" width="60" style="1" customWidth="1"/>
    <col min="4" max="16384" width="8.7109375" style="1"/>
  </cols>
  <sheetData>
    <row r="1" spans="2:3" ht="18.75" customHeight="1" x14ac:dyDescent="0.25"/>
    <row r="2" spans="2:3" ht="30" customHeight="1" x14ac:dyDescent="0.25">
      <c r="B2" s="2" t="s">
        <v>176</v>
      </c>
    </row>
    <row r="3" spans="2:3" ht="18.75" customHeight="1" x14ac:dyDescent="0.25">
      <c r="B3" s="13" t="s">
        <v>89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3" t="s">
        <v>0</v>
      </c>
    </row>
    <row r="7" spans="2:3" ht="18.75" customHeight="1" x14ac:dyDescent="0.25"/>
    <row r="8" spans="2:3" ht="18.75" customHeight="1" x14ac:dyDescent="0.25">
      <c r="B8" s="4" t="s">
        <v>90</v>
      </c>
      <c r="C8" s="5" t="s">
        <v>91</v>
      </c>
    </row>
    <row r="9" spans="2:3" ht="18.75" customHeight="1" x14ac:dyDescent="0.25">
      <c r="B9" s="4" t="s">
        <v>92</v>
      </c>
      <c r="C9" s="5" t="s">
        <v>93</v>
      </c>
    </row>
    <row r="10" spans="2:3" ht="18.75" customHeight="1" x14ac:dyDescent="0.25">
      <c r="B10" s="4" t="s">
        <v>94</v>
      </c>
      <c r="C10" s="5" t="s">
        <v>95</v>
      </c>
    </row>
    <row r="11" spans="2:3" ht="18.75" customHeight="1" x14ac:dyDescent="0.25">
      <c r="B11" s="4" t="s">
        <v>193</v>
      </c>
      <c r="C11" s="5" t="s">
        <v>96</v>
      </c>
    </row>
    <row r="12" spans="2:3" ht="18.75" customHeight="1" x14ac:dyDescent="0.25">
      <c r="B12" s="4" t="s">
        <v>194</v>
      </c>
      <c r="C12" s="5" t="s">
        <v>97</v>
      </c>
    </row>
    <row r="13" spans="2:3" ht="18.75" customHeight="1" x14ac:dyDescent="0.25"/>
    <row r="14" spans="2:3" ht="18.75" customHeight="1" x14ac:dyDescent="0.25">
      <c r="B14" s="3" t="s">
        <v>1</v>
      </c>
    </row>
    <row r="15" spans="2:3" ht="18.75" customHeight="1" x14ac:dyDescent="0.25">
      <c r="B15" s="5" t="s">
        <v>98</v>
      </c>
    </row>
    <row r="16" spans="2:3" ht="18.75" customHeight="1" x14ac:dyDescent="0.25">
      <c r="B16" s="5" t="s">
        <v>2</v>
      </c>
    </row>
    <row r="17" spans="2:2" ht="18.75" customHeight="1" x14ac:dyDescent="0.25">
      <c r="B17" s="5" t="s">
        <v>99</v>
      </c>
    </row>
    <row r="18" spans="2:2" ht="18.75" customHeight="1" x14ac:dyDescent="0.25"/>
    <row r="19" spans="2:2" ht="18.75" customHeight="1" x14ac:dyDescent="0.25">
      <c r="B19" s="6" t="s">
        <v>100</v>
      </c>
    </row>
    <row r="20" spans="2:2" ht="18.75" customHeight="1" x14ac:dyDescent="0.25">
      <c r="B20" s="6"/>
    </row>
    <row r="21" spans="2:2" ht="18.75" customHeight="1" x14ac:dyDescent="0.25">
      <c r="B21" s="5" t="s">
        <v>101</v>
      </c>
    </row>
    <row r="22" spans="2:2" ht="18.75" customHeight="1" x14ac:dyDescent="0.25">
      <c r="B22" s="5" t="s">
        <v>3</v>
      </c>
    </row>
    <row r="23" spans="2:2" ht="18.75" customHeight="1" x14ac:dyDescent="0.25"/>
    <row r="24" spans="2:2" ht="18.75" customHeight="1" x14ac:dyDescent="0.25">
      <c r="B24" s="13" t="s">
        <v>102</v>
      </c>
    </row>
    <row r="25" spans="2:2" ht="18.75" customHeight="1" x14ac:dyDescent="0.25">
      <c r="B25" s="14" t="s">
        <v>4</v>
      </c>
    </row>
    <row r="26" spans="2:2" ht="18.75" customHeight="1" x14ac:dyDescent="0.25"/>
    <row r="27" spans="2:2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1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2" width="12" style="1" customWidth="1"/>
    <col min="3" max="7" width="18.7109375" style="1" customWidth="1"/>
    <col min="8" max="16384" width="8.7109375" style="1"/>
  </cols>
  <sheetData>
    <row r="1" spans="2:7" ht="18.75" customHeight="1" x14ac:dyDescent="0.25"/>
    <row r="2" spans="2:7" ht="30" customHeight="1" x14ac:dyDescent="0.25">
      <c r="B2" s="7" t="s">
        <v>90</v>
      </c>
    </row>
    <row r="3" spans="2:7" ht="18.75" customHeight="1" x14ac:dyDescent="0.25">
      <c r="B3" s="13" t="s">
        <v>168</v>
      </c>
    </row>
    <row r="4" spans="2:7" ht="18.75" customHeight="1" x14ac:dyDescent="0.25"/>
    <row r="5" spans="2:7" ht="18.75" customHeight="1" x14ac:dyDescent="0.25">
      <c r="B5" s="12" t="s">
        <v>136</v>
      </c>
      <c r="C5" s="12" t="s">
        <v>5</v>
      </c>
      <c r="D5" s="12"/>
      <c r="E5" s="12"/>
      <c r="F5" s="12"/>
      <c r="G5" s="12"/>
    </row>
    <row r="6" spans="2:7" ht="18.75" customHeight="1" x14ac:dyDescent="0.25">
      <c r="B6" s="32" t="s">
        <v>169</v>
      </c>
      <c r="C6" s="16"/>
      <c r="D6" s="16"/>
      <c r="E6" s="16"/>
      <c r="F6" s="16"/>
      <c r="G6" s="16"/>
    </row>
    <row r="7" spans="2:7" ht="18.75" customHeight="1" x14ac:dyDescent="0.25">
      <c r="B7" s="5"/>
      <c r="C7" s="5"/>
      <c r="D7" s="5"/>
      <c r="E7" s="5"/>
      <c r="F7" s="5"/>
      <c r="G7" s="5"/>
    </row>
    <row r="8" spans="2:7" ht="18.75" customHeight="1" x14ac:dyDescent="0.25">
      <c r="B8" s="8" t="s">
        <v>6</v>
      </c>
      <c r="C8" s="20" t="s">
        <v>7</v>
      </c>
      <c r="D8" s="20" t="s">
        <v>8</v>
      </c>
      <c r="E8" s="20" t="s">
        <v>9</v>
      </c>
      <c r="F8" s="20" t="s">
        <v>10</v>
      </c>
    </row>
    <row r="9" spans="2:7" ht="18.75" customHeight="1" x14ac:dyDescent="0.25">
      <c r="C9" s="21" t="s">
        <v>11</v>
      </c>
      <c r="D9" s="21" t="s">
        <v>12</v>
      </c>
      <c r="E9" s="21" t="s">
        <v>13</v>
      </c>
      <c r="F9" s="22">
        <f>170</f>
        <v>170</v>
      </c>
    </row>
    <row r="10" spans="2:7" ht="18.75" customHeight="1" x14ac:dyDescent="0.25">
      <c r="C10" s="21" t="s">
        <v>14</v>
      </c>
      <c r="D10" s="21" t="s">
        <v>15</v>
      </c>
      <c r="E10" s="21" t="s">
        <v>16</v>
      </c>
      <c r="F10" s="23">
        <f>6/SQRT(100)</f>
        <v>0.6</v>
      </c>
    </row>
    <row r="11" spans="2:7" ht="18.75" customHeight="1" x14ac:dyDescent="0.25">
      <c r="C11" s="19"/>
      <c r="D11" s="19"/>
      <c r="E11" s="19"/>
      <c r="F11" s="19"/>
      <c r="G11" s="19"/>
    </row>
    <row r="12" spans="2:7" ht="18.75" customHeight="1" x14ac:dyDescent="0.25">
      <c r="B12" s="15" t="s">
        <v>177</v>
      </c>
    </row>
    <row r="13" spans="2:7" ht="18.75" customHeight="1" x14ac:dyDescent="0.25">
      <c r="B13" s="15" t="s">
        <v>178</v>
      </c>
    </row>
    <row r="14" spans="2:7" ht="18.75" customHeight="1" x14ac:dyDescent="0.25">
      <c r="B14" s="15"/>
    </row>
    <row r="15" spans="2:7" ht="18.75" customHeight="1" x14ac:dyDescent="0.25">
      <c r="B15" s="12" t="s">
        <v>143</v>
      </c>
      <c r="C15" s="12" t="s">
        <v>17</v>
      </c>
      <c r="D15" s="12"/>
      <c r="E15" s="12"/>
      <c r="F15" s="12"/>
      <c r="G15" s="12"/>
    </row>
    <row r="16" spans="2:7" ht="18.75" customHeight="1" x14ac:dyDescent="0.25">
      <c r="B16" s="32" t="s">
        <v>170</v>
      </c>
      <c r="C16" s="16"/>
      <c r="D16" s="16"/>
      <c r="E16" s="16"/>
      <c r="F16" s="16"/>
      <c r="G16" s="16"/>
    </row>
    <row r="17" spans="2:7" ht="18.75" customHeight="1" x14ac:dyDescent="0.25">
      <c r="B17" s="16"/>
      <c r="C17" s="16"/>
      <c r="D17" s="16"/>
      <c r="E17" s="16"/>
      <c r="F17" s="16"/>
      <c r="G17" s="16"/>
    </row>
    <row r="18" spans="2:7" ht="18.75" customHeight="1" x14ac:dyDescent="0.25">
      <c r="B18" s="8" t="s">
        <v>6</v>
      </c>
      <c r="C18" s="20" t="s">
        <v>18</v>
      </c>
      <c r="D18" s="20" t="s">
        <v>15</v>
      </c>
      <c r="E18" s="20" t="s">
        <v>10</v>
      </c>
    </row>
    <row r="19" spans="2:7" ht="18.75" customHeight="1" x14ac:dyDescent="0.25">
      <c r="C19" s="21">
        <v>100</v>
      </c>
      <c r="D19" s="21" t="s">
        <v>16</v>
      </c>
      <c r="E19" s="24">
        <f>6/SQRT(100)</f>
        <v>0.6</v>
      </c>
    </row>
    <row r="20" spans="2:7" ht="18.75" customHeight="1" x14ac:dyDescent="0.25">
      <c r="C20" s="21">
        <v>400</v>
      </c>
      <c r="D20" s="21" t="s">
        <v>19</v>
      </c>
      <c r="E20" s="25">
        <f>6/SQRT(400)</f>
        <v>0.3</v>
      </c>
    </row>
    <row r="21" spans="2:7" ht="18.75" customHeight="1" x14ac:dyDescent="0.25">
      <c r="C21" s="19"/>
      <c r="D21" s="19"/>
      <c r="E21" s="19"/>
      <c r="F21" s="19"/>
    </row>
    <row r="22" spans="2:7" ht="18.75" customHeight="1" x14ac:dyDescent="0.25">
      <c r="B22" s="15" t="s">
        <v>171</v>
      </c>
    </row>
    <row r="23" spans="2:7" ht="18.75" customHeight="1" x14ac:dyDescent="0.25">
      <c r="B23" s="15" t="s">
        <v>179</v>
      </c>
    </row>
    <row r="24" spans="2:7" ht="18.75" customHeight="1" x14ac:dyDescent="0.25"/>
    <row r="25" spans="2:7" ht="18.75" customHeight="1" x14ac:dyDescent="0.25">
      <c r="B25" s="12" t="s">
        <v>148</v>
      </c>
      <c r="C25" s="12" t="s">
        <v>20</v>
      </c>
      <c r="D25" s="12"/>
      <c r="E25" s="12"/>
      <c r="F25" s="12"/>
      <c r="G25" s="12"/>
    </row>
    <row r="26" spans="2:7" ht="18.75" customHeight="1" x14ac:dyDescent="0.25">
      <c r="B26" s="32" t="s">
        <v>172</v>
      </c>
      <c r="C26" s="16"/>
      <c r="D26" s="16"/>
      <c r="E26" s="16"/>
      <c r="F26" s="16"/>
      <c r="G26" s="16"/>
    </row>
    <row r="27" spans="2:7" ht="18.75" customHeight="1" x14ac:dyDescent="0.25">
      <c r="B27" s="16"/>
      <c r="C27" s="16"/>
      <c r="D27" s="16"/>
      <c r="E27" s="16"/>
      <c r="F27" s="16"/>
      <c r="G27" s="16"/>
    </row>
    <row r="28" spans="2:7" ht="18.75" customHeight="1" x14ac:dyDescent="0.25">
      <c r="B28" s="8" t="s">
        <v>6</v>
      </c>
      <c r="C28" s="20" t="s">
        <v>7</v>
      </c>
      <c r="D28" s="20" t="s">
        <v>9</v>
      </c>
      <c r="E28" s="20" t="s">
        <v>10</v>
      </c>
    </row>
    <row r="29" spans="2:7" ht="18.75" customHeight="1" x14ac:dyDescent="0.25">
      <c r="C29" s="21" t="s">
        <v>21</v>
      </c>
      <c r="D29" s="21" t="s">
        <v>22</v>
      </c>
      <c r="E29" s="26">
        <f>0.4</f>
        <v>0.4</v>
      </c>
    </row>
    <row r="30" spans="2:7" ht="18.75" customHeight="1" x14ac:dyDescent="0.25">
      <c r="C30" s="21" t="s">
        <v>23</v>
      </c>
      <c r="D30" s="21" t="s">
        <v>24</v>
      </c>
      <c r="E30" s="27">
        <f>0.4*0.6/500</f>
        <v>4.7999999999999996E-4</v>
      </c>
    </row>
    <row r="31" spans="2:7" ht="18.75" customHeight="1" x14ac:dyDescent="0.25">
      <c r="C31" s="21" t="s">
        <v>25</v>
      </c>
      <c r="D31" s="21" t="s">
        <v>26</v>
      </c>
      <c r="E31" s="26">
        <f>SQRT(0.4*0.6/500)</f>
        <v>2.1908902300206645E-2</v>
      </c>
    </row>
    <row r="32" spans="2:7" ht="18.75" customHeight="1" x14ac:dyDescent="0.25"/>
    <row r="33" spans="2:2" ht="18.75" customHeight="1" x14ac:dyDescent="0.25">
      <c r="B33" s="15" t="s">
        <v>173</v>
      </c>
    </row>
    <row r="34" spans="2:2" ht="18.75" customHeight="1" x14ac:dyDescent="0.25">
      <c r="B34" s="15" t="s">
        <v>180</v>
      </c>
    </row>
    <row r="35" spans="2:2" ht="18.75" customHeight="1" x14ac:dyDescent="0.25"/>
    <row r="36" spans="2:2" ht="18.75" customHeight="1" x14ac:dyDescent="0.25"/>
    <row r="37" spans="2:2" ht="18.75" customHeight="1" x14ac:dyDescent="0.25"/>
    <row r="38" spans="2:2" ht="18.75" customHeight="1" x14ac:dyDescent="0.25"/>
    <row r="39" spans="2:2" ht="18.75" customHeight="1" x14ac:dyDescent="0.25"/>
    <row r="40" spans="2:2" ht="18.75" customHeight="1" x14ac:dyDescent="0.25"/>
    <row r="41" spans="2:2" ht="18.75" customHeight="1" x14ac:dyDescent="0.25"/>
    <row r="42" spans="2:2" ht="18.75" customHeight="1" x14ac:dyDescent="0.25"/>
    <row r="43" spans="2:2" ht="18.75" customHeight="1" x14ac:dyDescent="0.25"/>
    <row r="44" spans="2:2" ht="18.75" customHeight="1" x14ac:dyDescent="0.25"/>
    <row r="45" spans="2:2" ht="18.75" customHeight="1" x14ac:dyDescent="0.25"/>
    <row r="46" spans="2:2" ht="18.75" customHeight="1" x14ac:dyDescent="0.25"/>
    <row r="47" spans="2:2" ht="18.75" customHeight="1" x14ac:dyDescent="0.25"/>
    <row r="48" spans="2:2" ht="18.75" customHeight="1" x14ac:dyDescent="0.25"/>
    <row r="49" ht="18.75" customHeight="1" x14ac:dyDescent="0.25"/>
    <row r="50" ht="18.75" customHeight="1" x14ac:dyDescent="0.25"/>
    <row r="51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69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2" width="12" style="1" customWidth="1"/>
    <col min="3" max="6" width="25.7109375" style="1" customWidth="1"/>
    <col min="7" max="16384" width="8.7109375" style="1"/>
  </cols>
  <sheetData>
    <row r="1" spans="2:6" ht="18.75" customHeight="1" x14ac:dyDescent="0.25"/>
    <row r="2" spans="2:6" ht="30" customHeight="1" x14ac:dyDescent="0.25">
      <c r="B2" s="7" t="s">
        <v>92</v>
      </c>
    </row>
    <row r="3" spans="2:6" ht="18.75" customHeight="1" x14ac:dyDescent="0.25">
      <c r="B3" s="13" t="s">
        <v>156</v>
      </c>
    </row>
    <row r="4" spans="2:6" ht="18.75" customHeight="1" x14ac:dyDescent="0.25"/>
    <row r="5" spans="2:6" ht="18.75" customHeight="1" x14ac:dyDescent="0.25">
      <c r="B5" s="12" t="s">
        <v>136</v>
      </c>
      <c r="C5" s="12" t="s">
        <v>157</v>
      </c>
      <c r="D5" s="12"/>
      <c r="E5" s="12"/>
      <c r="F5" s="12"/>
    </row>
    <row r="6" spans="2:6" ht="18.75" customHeight="1" x14ac:dyDescent="0.25">
      <c r="B6" s="32" t="s">
        <v>158</v>
      </c>
      <c r="C6" s="16"/>
      <c r="D6" s="16"/>
      <c r="E6" s="16"/>
      <c r="F6" s="16"/>
    </row>
    <row r="7" spans="2:6" ht="18.75" customHeight="1" x14ac:dyDescent="0.25">
      <c r="B7" s="16"/>
      <c r="C7" s="16"/>
      <c r="D7" s="16"/>
      <c r="E7" s="16"/>
      <c r="F7" s="16"/>
    </row>
    <row r="8" spans="2:6" ht="18.75" customHeight="1" x14ac:dyDescent="0.25">
      <c r="B8" s="8" t="s">
        <v>6</v>
      </c>
      <c r="C8" s="20" t="s">
        <v>7</v>
      </c>
      <c r="D8" s="20" t="s">
        <v>9</v>
      </c>
      <c r="E8" s="20" t="s">
        <v>10</v>
      </c>
    </row>
    <row r="9" spans="2:6" ht="18.75" customHeight="1" x14ac:dyDescent="0.25">
      <c r="C9" s="30" t="s">
        <v>15</v>
      </c>
      <c r="D9" s="21" t="s">
        <v>28</v>
      </c>
      <c r="E9" s="21">
        <f>10/SQRT(100)</f>
        <v>1</v>
      </c>
    </row>
    <row r="10" spans="2:6" ht="18.75" customHeight="1" x14ac:dyDescent="0.25">
      <c r="C10" s="30" t="s">
        <v>29</v>
      </c>
      <c r="D10" s="21" t="s">
        <v>30</v>
      </c>
      <c r="E10" s="31">
        <f>1.96*10/SQRT(100)</f>
        <v>1.9600000000000002</v>
      </c>
    </row>
    <row r="11" spans="2:6" ht="18.75" customHeight="1" x14ac:dyDescent="0.25">
      <c r="C11" s="30" t="s">
        <v>31</v>
      </c>
      <c r="D11" s="21" t="s">
        <v>32</v>
      </c>
      <c r="E11" s="22">
        <f>250-E10</f>
        <v>248.04</v>
      </c>
    </row>
    <row r="12" spans="2:6" ht="18.75" customHeight="1" x14ac:dyDescent="0.25">
      <c r="C12" s="30" t="s">
        <v>33</v>
      </c>
      <c r="D12" s="21" t="s">
        <v>34</v>
      </c>
      <c r="E12" s="22">
        <f>250+E10</f>
        <v>251.96</v>
      </c>
    </row>
    <row r="13" spans="2:6" ht="18.75" customHeight="1" x14ac:dyDescent="0.25">
      <c r="C13" s="5"/>
      <c r="D13" s="19"/>
      <c r="E13" s="19"/>
      <c r="F13" s="19"/>
    </row>
    <row r="14" spans="2:6" ht="18.75" customHeight="1" x14ac:dyDescent="0.25">
      <c r="B14" s="15" t="s">
        <v>35</v>
      </c>
    </row>
    <row r="15" spans="2:6" ht="18.75" customHeight="1" x14ac:dyDescent="0.25"/>
    <row r="16" spans="2:6" ht="18.75" customHeight="1" x14ac:dyDescent="0.25">
      <c r="B16" s="12" t="s">
        <v>143</v>
      </c>
      <c r="C16" s="12" t="s">
        <v>36</v>
      </c>
      <c r="D16" s="12"/>
      <c r="E16" s="12"/>
      <c r="F16" s="12"/>
    </row>
    <row r="17" spans="2:6" ht="18.75" customHeight="1" x14ac:dyDescent="0.25">
      <c r="B17" s="32" t="s">
        <v>159</v>
      </c>
      <c r="C17" s="16"/>
      <c r="D17" s="16"/>
      <c r="E17" s="16"/>
      <c r="F17" s="16"/>
    </row>
    <row r="18" spans="2:6" ht="18.75" customHeight="1" x14ac:dyDescent="0.25">
      <c r="B18" s="16"/>
      <c r="C18" s="16"/>
      <c r="D18" s="16"/>
      <c r="E18" s="16"/>
      <c r="F18" s="16"/>
    </row>
    <row r="19" spans="2:6" ht="18.75" customHeight="1" x14ac:dyDescent="0.25">
      <c r="B19" s="8" t="s">
        <v>6</v>
      </c>
      <c r="C19" s="20" t="s">
        <v>37</v>
      </c>
      <c r="D19" s="20" t="s">
        <v>38</v>
      </c>
      <c r="E19" s="20" t="s">
        <v>31</v>
      </c>
      <c r="F19" s="20" t="s">
        <v>33</v>
      </c>
    </row>
    <row r="20" spans="2:6" ht="18.75" customHeight="1" x14ac:dyDescent="0.25">
      <c r="C20" s="21" t="s">
        <v>39</v>
      </c>
      <c r="D20" s="21">
        <v>1.645</v>
      </c>
      <c r="E20" s="22">
        <f>250-1.645*1</f>
        <v>248.35499999999999</v>
      </c>
      <c r="F20" s="22">
        <f>250+1.645*1</f>
        <v>251.64500000000001</v>
      </c>
    </row>
    <row r="21" spans="2:6" ht="18.75" customHeight="1" x14ac:dyDescent="0.25">
      <c r="C21" s="21" t="s">
        <v>40</v>
      </c>
      <c r="D21" s="21">
        <v>1.96</v>
      </c>
      <c r="E21" s="22">
        <f>250-1.96*1</f>
        <v>248.04</v>
      </c>
      <c r="F21" s="22">
        <f>250+1.96*1</f>
        <v>251.96</v>
      </c>
    </row>
    <row r="22" spans="2:6" ht="18.75" customHeight="1" x14ac:dyDescent="0.25">
      <c r="C22" s="21" t="s">
        <v>41</v>
      </c>
      <c r="D22" s="21">
        <v>2.5760000000000001</v>
      </c>
      <c r="E22" s="22">
        <f>250-2.576*1</f>
        <v>247.42400000000001</v>
      </c>
      <c r="F22" s="22">
        <f>250+2.576*1</f>
        <v>252.57599999999999</v>
      </c>
    </row>
    <row r="23" spans="2:6" ht="18.75" customHeight="1" x14ac:dyDescent="0.25"/>
    <row r="24" spans="2:6" ht="18.75" customHeight="1" x14ac:dyDescent="0.25">
      <c r="B24" s="15" t="s">
        <v>160</v>
      </c>
    </row>
    <row r="25" spans="2:6" ht="18.75" customHeight="1" x14ac:dyDescent="0.25"/>
    <row r="26" spans="2:6" ht="18.75" customHeight="1" x14ac:dyDescent="0.25">
      <c r="B26" s="12" t="s">
        <v>148</v>
      </c>
      <c r="C26" s="12" t="s">
        <v>161</v>
      </c>
      <c r="D26" s="12"/>
      <c r="E26" s="12"/>
      <c r="F26" s="12"/>
    </row>
    <row r="27" spans="2:6" ht="18.75" customHeight="1" x14ac:dyDescent="0.25">
      <c r="B27" s="32" t="s">
        <v>162</v>
      </c>
      <c r="C27" s="16"/>
      <c r="D27" s="16"/>
      <c r="E27" s="16"/>
      <c r="F27" s="16"/>
    </row>
    <row r="28" spans="2:6" ht="18.75" customHeight="1" x14ac:dyDescent="0.25">
      <c r="B28" s="16"/>
      <c r="C28" s="16"/>
      <c r="D28" s="16"/>
      <c r="E28" s="16"/>
      <c r="F28" s="16"/>
    </row>
    <row r="29" spans="2:6" ht="18.75" customHeight="1" x14ac:dyDescent="0.25">
      <c r="B29" s="8" t="s">
        <v>6</v>
      </c>
      <c r="C29" s="20" t="s">
        <v>7</v>
      </c>
      <c r="D29" s="20" t="s">
        <v>9</v>
      </c>
      <c r="E29" s="20" t="s">
        <v>10</v>
      </c>
    </row>
    <row r="30" spans="2:6" ht="18.75" customHeight="1" x14ac:dyDescent="0.25">
      <c r="C30" s="30" t="s">
        <v>42</v>
      </c>
      <c r="D30" s="21" t="s">
        <v>43</v>
      </c>
      <c r="E30" s="33">
        <f>250/500</f>
        <v>0.5</v>
      </c>
    </row>
    <row r="31" spans="2:6" ht="18.75" customHeight="1" x14ac:dyDescent="0.25">
      <c r="C31" s="30" t="s">
        <v>44</v>
      </c>
      <c r="D31" s="21" t="s">
        <v>45</v>
      </c>
      <c r="E31" s="34">
        <f>SQRT(E30*(1-E30)/500)</f>
        <v>2.2360679774997897E-2</v>
      </c>
    </row>
    <row r="32" spans="2:6" ht="18.75" customHeight="1" x14ac:dyDescent="0.25">
      <c r="C32" s="30" t="s">
        <v>31</v>
      </c>
      <c r="D32" s="21" t="s">
        <v>128</v>
      </c>
      <c r="E32" s="35">
        <f>E30-1.96*E31</f>
        <v>0.45617306764100413</v>
      </c>
    </row>
    <row r="33" spans="2:6" ht="18.75" customHeight="1" x14ac:dyDescent="0.25">
      <c r="C33" s="30" t="s">
        <v>33</v>
      </c>
      <c r="D33" s="21" t="s">
        <v>130</v>
      </c>
      <c r="E33" s="35">
        <f>E30+1.96*E31</f>
        <v>0.54382693235899593</v>
      </c>
    </row>
    <row r="34" spans="2:6" ht="18.75" customHeight="1" x14ac:dyDescent="0.25">
      <c r="C34" s="5"/>
      <c r="D34" s="5"/>
      <c r="E34" s="5"/>
      <c r="F34" s="5"/>
    </row>
    <row r="35" spans="2:6" ht="18.75" customHeight="1" x14ac:dyDescent="0.25">
      <c r="B35" s="15" t="s">
        <v>163</v>
      </c>
    </row>
    <row r="36" spans="2:6" ht="18.75" customHeight="1" x14ac:dyDescent="0.25"/>
    <row r="37" spans="2:6" ht="18.75" customHeight="1" x14ac:dyDescent="0.25">
      <c r="B37" s="12" t="s">
        <v>164</v>
      </c>
      <c r="C37" s="12" t="s">
        <v>46</v>
      </c>
      <c r="D37" s="12"/>
      <c r="E37" s="12"/>
      <c r="F37" s="12"/>
    </row>
    <row r="38" spans="2:6" ht="18.75" customHeight="1" x14ac:dyDescent="0.25">
      <c r="B38" s="32" t="s">
        <v>165</v>
      </c>
      <c r="C38" s="16"/>
      <c r="D38" s="16"/>
      <c r="E38" s="16"/>
      <c r="F38" s="16"/>
    </row>
    <row r="39" spans="2:6" ht="18.75" customHeight="1" x14ac:dyDescent="0.25">
      <c r="B39" s="32"/>
      <c r="C39" s="16"/>
      <c r="D39" s="16"/>
      <c r="E39" s="16"/>
      <c r="F39" s="16"/>
    </row>
    <row r="40" spans="2:6" ht="18.75" customHeight="1" x14ac:dyDescent="0.25">
      <c r="B40" s="8" t="s">
        <v>6</v>
      </c>
      <c r="C40" s="20" t="s">
        <v>47</v>
      </c>
      <c r="D40" s="20" t="s">
        <v>9</v>
      </c>
      <c r="E40" s="20" t="s">
        <v>10</v>
      </c>
    </row>
    <row r="41" spans="2:6" ht="18.75" customHeight="1" x14ac:dyDescent="0.25">
      <c r="C41" s="30" t="s">
        <v>48</v>
      </c>
      <c r="D41" s="30" t="s">
        <v>49</v>
      </c>
      <c r="E41" s="21" t="s">
        <v>50</v>
      </c>
    </row>
    <row r="42" spans="2:6" ht="18.75" customHeight="1" x14ac:dyDescent="0.25">
      <c r="C42" s="30" t="s">
        <v>51</v>
      </c>
      <c r="D42" s="30" t="s">
        <v>52</v>
      </c>
      <c r="E42" s="36">
        <f>(1.96/0.03)^2*0.25</f>
        <v>1067.1111111111109</v>
      </c>
    </row>
    <row r="43" spans="2:6" ht="18.75" customHeight="1" x14ac:dyDescent="0.25">
      <c r="C43" s="30" t="s">
        <v>166</v>
      </c>
      <c r="D43" s="21" t="s">
        <v>53</v>
      </c>
      <c r="E43" s="37">
        <f>ROUNDUP(E42,0)</f>
        <v>1068</v>
      </c>
    </row>
    <row r="44" spans="2:6" ht="18.75" customHeight="1" x14ac:dyDescent="0.25">
      <c r="C44" s="5"/>
      <c r="D44" s="19"/>
      <c r="E44" s="19"/>
      <c r="F44" s="19"/>
    </row>
    <row r="45" spans="2:6" ht="18.75" customHeight="1" x14ac:dyDescent="0.25">
      <c r="B45" s="15" t="s">
        <v>167</v>
      </c>
    </row>
    <row r="46" spans="2:6" ht="18.75" customHeight="1" x14ac:dyDescent="0.25"/>
    <row r="47" spans="2:6" ht="18.75" customHeight="1" x14ac:dyDescent="0.25">
      <c r="B47" s="12" t="s">
        <v>182</v>
      </c>
      <c r="C47" s="12" t="s">
        <v>27</v>
      </c>
      <c r="D47" s="12"/>
      <c r="E47" s="12"/>
      <c r="F47" s="12"/>
    </row>
    <row r="48" spans="2:6" ht="18.75" customHeight="1" x14ac:dyDescent="0.25">
      <c r="B48" s="32" t="s">
        <v>174</v>
      </c>
      <c r="C48" s="16"/>
      <c r="D48" s="16"/>
      <c r="E48" s="16"/>
      <c r="F48" s="16"/>
    </row>
    <row r="49" spans="2:6" ht="18.75" customHeight="1" x14ac:dyDescent="0.25">
      <c r="B49" s="16"/>
      <c r="C49" s="16"/>
      <c r="D49" s="16"/>
      <c r="E49" s="16"/>
      <c r="F49" s="16"/>
    </row>
    <row r="50" spans="2:6" ht="18.75" customHeight="1" x14ac:dyDescent="0.25">
      <c r="B50" s="8" t="s">
        <v>6</v>
      </c>
      <c r="C50" s="11" t="s">
        <v>18</v>
      </c>
      <c r="D50" s="11" t="s">
        <v>25</v>
      </c>
      <c r="E50" s="11" t="s">
        <v>175</v>
      </c>
    </row>
    <row r="51" spans="2:6" ht="18.75" customHeight="1" x14ac:dyDescent="0.25">
      <c r="C51" s="17">
        <v>400</v>
      </c>
      <c r="D51" s="29">
        <f>SQRT(0.5*0.5/400)</f>
        <v>2.5000000000000001E-2</v>
      </c>
      <c r="E51" s="18">
        <f>1.96*SQRT(0.5*0.5/400)</f>
        <v>4.9000000000000002E-2</v>
      </c>
    </row>
    <row r="52" spans="2:6" ht="18.75" customHeight="1" x14ac:dyDescent="0.25">
      <c r="C52" s="17">
        <v>1000</v>
      </c>
      <c r="D52" s="29">
        <f>SQRT(0.5*0.5/1000)</f>
        <v>1.5811388300841896E-2</v>
      </c>
      <c r="E52" s="18">
        <f>1.96*SQRT(0.5*0.5/1000)</f>
        <v>3.0990321069650113E-2</v>
      </c>
    </row>
    <row r="53" spans="2:6" ht="18.75" customHeight="1" x14ac:dyDescent="0.25">
      <c r="C53" s="17">
        <v>2000</v>
      </c>
      <c r="D53" s="29">
        <f>SQRT(0.5*0.5/2000)</f>
        <v>1.1180339887498949E-2</v>
      </c>
      <c r="E53" s="18">
        <f>1.96*SQRT(0.5*0.5/2000)</f>
        <v>2.191346617949794E-2</v>
      </c>
    </row>
    <row r="54" spans="2:6" ht="18.75" customHeight="1" x14ac:dyDescent="0.25">
      <c r="C54" s="19"/>
      <c r="D54" s="28"/>
      <c r="E54" s="28"/>
      <c r="F54" s="28"/>
    </row>
    <row r="55" spans="2:6" ht="18.75" customHeight="1" x14ac:dyDescent="0.25">
      <c r="B55" s="15" t="s">
        <v>181</v>
      </c>
    </row>
    <row r="68" ht="18.75" customHeight="1" x14ac:dyDescent="0.25"/>
    <row r="69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69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2" width="12" style="1" customWidth="1"/>
    <col min="3" max="3" width="16" style="1" customWidth="1"/>
    <col min="4" max="5" width="30" style="1" customWidth="1"/>
    <col min="6" max="16384" width="8.7109375" style="1"/>
  </cols>
  <sheetData>
    <row r="1" spans="2:10" ht="18.75" customHeight="1" x14ac:dyDescent="0.25"/>
    <row r="2" spans="2:10" ht="30" customHeight="1" x14ac:dyDescent="0.25">
      <c r="B2" s="7" t="s">
        <v>183</v>
      </c>
    </row>
    <row r="3" spans="2:10" ht="18.75" customHeight="1" x14ac:dyDescent="0.25">
      <c r="B3" s="13" t="s">
        <v>135</v>
      </c>
    </row>
    <row r="4" spans="2:10" ht="18.75" customHeight="1" x14ac:dyDescent="0.25"/>
    <row r="5" spans="2:10" ht="18.75" customHeight="1" x14ac:dyDescent="0.25">
      <c r="B5" s="12" t="s">
        <v>136</v>
      </c>
      <c r="C5" s="12" t="s">
        <v>137</v>
      </c>
      <c r="D5" s="12"/>
      <c r="E5" s="12"/>
      <c r="F5" s="12"/>
      <c r="G5" s="12"/>
      <c r="H5" s="12"/>
      <c r="I5" s="12"/>
      <c r="J5" s="12"/>
    </row>
    <row r="6" spans="2:10" ht="18.75" customHeight="1" x14ac:dyDescent="0.25">
      <c r="B6" s="32" t="s">
        <v>138</v>
      </c>
      <c r="C6" s="32"/>
      <c r="D6" s="32"/>
      <c r="E6" s="32"/>
      <c r="F6" s="32"/>
      <c r="G6" s="32"/>
      <c r="H6" s="32"/>
    </row>
    <row r="7" spans="2:10" ht="18.75" customHeight="1" x14ac:dyDescent="0.25">
      <c r="B7" s="32"/>
      <c r="C7" s="32"/>
      <c r="D7" s="32"/>
      <c r="E7" s="32"/>
      <c r="F7" s="32"/>
      <c r="G7" s="32"/>
      <c r="H7" s="32"/>
    </row>
    <row r="8" spans="2:10" ht="18.75" customHeight="1" x14ac:dyDescent="0.25">
      <c r="B8" s="8" t="s">
        <v>6</v>
      </c>
      <c r="C8" s="20" t="s">
        <v>47</v>
      </c>
      <c r="D8" s="20" t="s">
        <v>54</v>
      </c>
      <c r="E8" s="20" t="s">
        <v>10</v>
      </c>
      <c r="G8" s="1" t="s">
        <v>184</v>
      </c>
    </row>
    <row r="9" spans="2:10" ht="18.75" customHeight="1" x14ac:dyDescent="0.25">
      <c r="C9" s="30" t="s">
        <v>55</v>
      </c>
      <c r="D9" s="21" t="s">
        <v>139</v>
      </c>
      <c r="E9" s="21" t="s">
        <v>50</v>
      </c>
      <c r="G9" s="1" t="s">
        <v>185</v>
      </c>
    </row>
    <row r="10" spans="2:10" ht="18.75" customHeight="1" x14ac:dyDescent="0.25">
      <c r="C10" s="30" t="s">
        <v>56</v>
      </c>
      <c r="D10" s="21" t="s">
        <v>57</v>
      </c>
      <c r="E10" s="21" t="s">
        <v>50</v>
      </c>
    </row>
    <row r="11" spans="2:10" ht="18.75" customHeight="1" x14ac:dyDescent="0.25">
      <c r="C11" s="30" t="s">
        <v>58</v>
      </c>
      <c r="D11" s="21" t="s">
        <v>59</v>
      </c>
      <c r="E11" s="21" t="s">
        <v>50</v>
      </c>
    </row>
    <row r="12" spans="2:10" ht="18.75" customHeight="1" x14ac:dyDescent="0.25">
      <c r="C12" s="30" t="s">
        <v>140</v>
      </c>
      <c r="D12" s="21" t="s">
        <v>60</v>
      </c>
      <c r="E12" s="21">
        <f>62/100</f>
        <v>0.62</v>
      </c>
    </row>
    <row r="13" spans="2:10" ht="18.75" customHeight="1" x14ac:dyDescent="0.25">
      <c r="C13" s="30" t="s">
        <v>141</v>
      </c>
      <c r="D13" s="21" t="s">
        <v>61</v>
      </c>
      <c r="E13" s="22">
        <f>(E12-0.5)/SQRT(0.5*0.5/100)</f>
        <v>2.4</v>
      </c>
    </row>
    <row r="14" spans="2:10" ht="18.75" customHeight="1" x14ac:dyDescent="0.25">
      <c r="C14" s="30" t="s">
        <v>62</v>
      </c>
      <c r="D14" s="21" t="s">
        <v>63</v>
      </c>
      <c r="E14" s="37" t="s">
        <v>142</v>
      </c>
    </row>
    <row r="15" spans="2:10" ht="18.75" customHeight="1" x14ac:dyDescent="0.25">
      <c r="C15" s="5"/>
      <c r="D15" s="19"/>
      <c r="E15" s="19"/>
      <c r="F15" s="19"/>
      <c r="G15" s="19"/>
    </row>
    <row r="16" spans="2:10" ht="18.75" customHeight="1" x14ac:dyDescent="0.25">
      <c r="B16" s="15" t="s">
        <v>186</v>
      </c>
      <c r="C16" s="5"/>
      <c r="D16" s="19"/>
      <c r="E16" s="19"/>
      <c r="F16" s="19"/>
      <c r="G16" s="19"/>
    </row>
    <row r="17" spans="2:10" ht="18.75" customHeight="1" x14ac:dyDescent="0.25">
      <c r="B17" s="15" t="s">
        <v>187</v>
      </c>
    </row>
    <row r="18" spans="2:10" ht="18.75" customHeight="1" x14ac:dyDescent="0.25"/>
    <row r="19" spans="2:10" ht="18.75" customHeight="1" x14ac:dyDescent="0.25">
      <c r="B19" s="12" t="s">
        <v>143</v>
      </c>
      <c r="C19" s="12" t="s">
        <v>144</v>
      </c>
      <c r="D19" s="12"/>
      <c r="E19" s="12"/>
      <c r="F19" s="12"/>
      <c r="G19" s="12"/>
      <c r="H19" s="12"/>
      <c r="I19" s="12"/>
      <c r="J19" s="12"/>
    </row>
    <row r="20" spans="2:10" ht="18.75" customHeight="1" x14ac:dyDescent="0.25">
      <c r="B20" s="32" t="s">
        <v>145</v>
      </c>
      <c r="C20" s="16"/>
      <c r="D20" s="16"/>
      <c r="E20" s="16"/>
      <c r="F20" s="16"/>
      <c r="G20" s="16"/>
      <c r="H20" s="16"/>
    </row>
    <row r="21" spans="2:10" ht="18.75" customHeight="1" x14ac:dyDescent="0.25">
      <c r="B21" s="16"/>
      <c r="C21" s="16"/>
      <c r="D21" s="16"/>
      <c r="E21" s="16"/>
      <c r="F21" s="16"/>
      <c r="G21" s="16"/>
      <c r="H21" s="16"/>
    </row>
    <row r="22" spans="2:10" ht="18.75" customHeight="1" x14ac:dyDescent="0.25">
      <c r="B22" s="8" t="s">
        <v>6</v>
      </c>
      <c r="C22" s="20" t="s">
        <v>47</v>
      </c>
      <c r="D22" s="20" t="s">
        <v>54</v>
      </c>
      <c r="E22" s="20" t="s">
        <v>10</v>
      </c>
    </row>
    <row r="23" spans="2:10" ht="18.75" customHeight="1" x14ac:dyDescent="0.25">
      <c r="C23" s="30" t="s">
        <v>55</v>
      </c>
      <c r="D23" s="21" t="s">
        <v>146</v>
      </c>
      <c r="E23" s="21" t="s">
        <v>50</v>
      </c>
    </row>
    <row r="24" spans="2:10" ht="18.75" customHeight="1" x14ac:dyDescent="0.25">
      <c r="C24" s="30" t="s">
        <v>64</v>
      </c>
      <c r="D24" s="21" t="s">
        <v>147</v>
      </c>
      <c r="E24" s="21" t="s">
        <v>50</v>
      </c>
    </row>
    <row r="25" spans="2:10" ht="18.75" customHeight="1" x14ac:dyDescent="0.25">
      <c r="C25" s="30" t="s">
        <v>141</v>
      </c>
      <c r="D25" s="21" t="s">
        <v>65</v>
      </c>
      <c r="E25" s="22">
        <f>(110-100)/(15/SQRT(25))</f>
        <v>3.3333333333333335</v>
      </c>
    </row>
    <row r="26" spans="2:10" ht="18.75" customHeight="1" x14ac:dyDescent="0.25">
      <c r="C26" s="30" t="s">
        <v>62</v>
      </c>
      <c r="D26" s="21" t="s">
        <v>66</v>
      </c>
      <c r="E26" s="37" t="s">
        <v>142</v>
      </c>
    </row>
    <row r="27" spans="2:10" ht="18.75" customHeight="1" x14ac:dyDescent="0.25">
      <c r="C27" s="5"/>
      <c r="D27" s="19"/>
      <c r="E27" s="19"/>
      <c r="F27" s="19"/>
    </row>
    <row r="28" spans="2:10" ht="18.75" customHeight="1" x14ac:dyDescent="0.25">
      <c r="B28" s="15" t="s">
        <v>188</v>
      </c>
      <c r="C28" s="5"/>
      <c r="D28" s="19"/>
      <c r="E28" s="19"/>
      <c r="F28" s="19"/>
    </row>
    <row r="29" spans="2:10" ht="18.75" customHeight="1" x14ac:dyDescent="0.25">
      <c r="B29" s="15" t="s">
        <v>189</v>
      </c>
      <c r="C29" s="5"/>
      <c r="D29" s="19"/>
      <c r="E29" s="19"/>
      <c r="F29" s="19"/>
    </row>
    <row r="30" spans="2:10" ht="18.75" customHeight="1" x14ac:dyDescent="0.25">
      <c r="B30" s="15" t="s">
        <v>67</v>
      </c>
    </row>
    <row r="31" spans="2:10" ht="18.75" customHeight="1" x14ac:dyDescent="0.25"/>
    <row r="32" spans="2:10" ht="18.75" customHeight="1" x14ac:dyDescent="0.25">
      <c r="B32" s="12" t="s">
        <v>148</v>
      </c>
      <c r="C32" s="12" t="s">
        <v>68</v>
      </c>
      <c r="D32" s="12"/>
      <c r="E32" s="12"/>
      <c r="F32" s="12"/>
      <c r="G32" s="12"/>
      <c r="H32" s="12"/>
      <c r="I32" s="12"/>
      <c r="J32" s="12"/>
    </row>
    <row r="33" spans="2:9" ht="18.75" customHeight="1" x14ac:dyDescent="0.25">
      <c r="B33" s="32" t="s">
        <v>149</v>
      </c>
      <c r="C33" s="16"/>
      <c r="D33" s="16"/>
      <c r="E33" s="16"/>
      <c r="F33" s="16"/>
      <c r="G33" s="16"/>
      <c r="H33" s="16"/>
    </row>
    <row r="34" spans="2:9" ht="18.75" customHeight="1" x14ac:dyDescent="0.25">
      <c r="B34" s="16"/>
      <c r="C34" s="16"/>
      <c r="D34" s="16"/>
      <c r="E34" s="16"/>
      <c r="F34" s="16"/>
      <c r="G34" s="16"/>
      <c r="H34" s="16"/>
    </row>
    <row r="35" spans="2:9" ht="18.75" customHeight="1" x14ac:dyDescent="0.25">
      <c r="B35" s="8" t="s">
        <v>6</v>
      </c>
      <c r="C35" s="20" t="s">
        <v>7</v>
      </c>
      <c r="D35" s="20" t="s">
        <v>150</v>
      </c>
      <c r="E35" s="20" t="s">
        <v>151</v>
      </c>
    </row>
    <row r="36" spans="2:9" ht="18.75" customHeight="1" x14ac:dyDescent="0.25">
      <c r="C36" s="30" t="s">
        <v>42</v>
      </c>
      <c r="D36" s="21">
        <v>0.55000000000000004</v>
      </c>
      <c r="E36" s="21" t="s">
        <v>69</v>
      </c>
    </row>
    <row r="37" spans="2:9" ht="18.75" customHeight="1" x14ac:dyDescent="0.25">
      <c r="C37" s="30" t="s">
        <v>152</v>
      </c>
      <c r="D37" s="31">
        <f>(D36-0.5)/SQRT(0.5*0.5/100)</f>
        <v>1.0000000000000009</v>
      </c>
      <c r="E37" s="31">
        <f>(E36-0.5)/SQRT(0.5*0.5/100)</f>
        <v>2.4</v>
      </c>
    </row>
    <row r="38" spans="2:9" ht="18.75" customHeight="1" x14ac:dyDescent="0.25">
      <c r="C38" s="30" t="s">
        <v>153</v>
      </c>
      <c r="D38" s="37" t="s">
        <v>154</v>
      </c>
      <c r="E38" s="37" t="s">
        <v>155</v>
      </c>
    </row>
    <row r="39" spans="2:9" ht="18.75" customHeight="1" x14ac:dyDescent="0.25">
      <c r="C39" s="5"/>
      <c r="D39" s="5"/>
      <c r="E39" s="5"/>
      <c r="F39" s="5"/>
      <c r="G39" s="5"/>
      <c r="H39" s="5"/>
      <c r="I39" s="5"/>
    </row>
    <row r="40" spans="2:9" ht="18.75" customHeight="1" x14ac:dyDescent="0.25">
      <c r="B40" s="15" t="s">
        <v>190</v>
      </c>
    </row>
    <row r="41" spans="2:9" ht="18.75" customHeight="1" x14ac:dyDescent="0.25"/>
    <row r="42" spans="2:9" ht="18.75" customHeight="1" x14ac:dyDescent="0.25"/>
    <row r="43" spans="2:9" ht="18.75" customHeight="1" x14ac:dyDescent="0.25"/>
    <row r="44" spans="2:9" ht="18.75" customHeight="1" x14ac:dyDescent="0.25"/>
    <row r="45" spans="2:9" ht="18.75" customHeight="1" x14ac:dyDescent="0.25"/>
    <row r="46" spans="2:9" ht="18.75" customHeight="1" x14ac:dyDescent="0.25"/>
    <row r="47" spans="2:9" ht="18.75" customHeight="1" x14ac:dyDescent="0.25"/>
    <row r="48" spans="2:9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37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6" width="20.7109375" style="1" customWidth="1"/>
    <col min="7" max="16384" width="8.7109375" style="1"/>
  </cols>
  <sheetData>
    <row r="1" spans="2:6" ht="18.75" customHeight="1" x14ac:dyDescent="0.25"/>
    <row r="2" spans="2:6" ht="30" customHeight="1" x14ac:dyDescent="0.25">
      <c r="B2" s="7" t="s">
        <v>193</v>
      </c>
    </row>
    <row r="3" spans="2:6" ht="18.75" customHeight="1" x14ac:dyDescent="0.25">
      <c r="B3" s="13" t="s">
        <v>121</v>
      </c>
    </row>
    <row r="4" spans="2:6" ht="18.75" customHeight="1" x14ac:dyDescent="0.25"/>
    <row r="5" spans="2:6" ht="18.75" customHeight="1" x14ac:dyDescent="0.25">
      <c r="B5" s="8" t="s">
        <v>70</v>
      </c>
      <c r="D5" s="40" t="s">
        <v>103</v>
      </c>
    </row>
    <row r="6" spans="2:6" ht="18.75" customHeight="1" x14ac:dyDescent="0.25">
      <c r="B6" s="15" t="s">
        <v>103</v>
      </c>
    </row>
    <row r="7" spans="2:6" ht="18.75" customHeight="1" x14ac:dyDescent="0.25">
      <c r="B7" s="9" t="s">
        <v>105</v>
      </c>
      <c r="D7" s="38">
        <v>170</v>
      </c>
      <c r="E7" s="39" t="s">
        <v>122</v>
      </c>
    </row>
    <row r="8" spans="2:6" ht="18.75" customHeight="1" x14ac:dyDescent="0.25">
      <c r="B8" s="9" t="s">
        <v>106</v>
      </c>
      <c r="D8" s="38">
        <v>6</v>
      </c>
      <c r="E8" s="39" t="s">
        <v>123</v>
      </c>
    </row>
    <row r="9" spans="2:6" ht="18.75" customHeight="1" x14ac:dyDescent="0.25">
      <c r="B9" s="9" t="s">
        <v>107</v>
      </c>
      <c r="D9" s="38">
        <v>100</v>
      </c>
      <c r="E9" s="39" t="s">
        <v>124</v>
      </c>
    </row>
    <row r="10" spans="2:6" ht="18.75" customHeight="1" x14ac:dyDescent="0.25"/>
    <row r="11" spans="2:6" ht="18.75" customHeight="1" x14ac:dyDescent="0.25">
      <c r="B11" s="8" t="s">
        <v>71</v>
      </c>
    </row>
    <row r="12" spans="2:6" ht="18.75" customHeight="1" x14ac:dyDescent="0.25">
      <c r="B12" s="8"/>
    </row>
    <row r="13" spans="2:6" ht="18.75" customHeight="1" x14ac:dyDescent="0.25">
      <c r="B13" s="20" t="s">
        <v>37</v>
      </c>
      <c r="C13" s="20" t="s">
        <v>38</v>
      </c>
      <c r="D13" s="20" t="s">
        <v>31</v>
      </c>
      <c r="E13" s="20" t="s">
        <v>33</v>
      </c>
      <c r="F13" s="20" t="s">
        <v>72</v>
      </c>
    </row>
    <row r="14" spans="2:6" ht="18.75" customHeight="1" x14ac:dyDescent="0.25">
      <c r="B14" s="30" t="s">
        <v>39</v>
      </c>
      <c r="C14" s="21">
        <v>1.645</v>
      </c>
      <c r="D14" s="31">
        <f>D7-1.645*D8/SQRT(D9)</f>
        <v>169.01300000000001</v>
      </c>
      <c r="E14" s="31">
        <f>D7+1.645*D8/SQRT(D9)</f>
        <v>170.98699999999999</v>
      </c>
      <c r="F14" s="31">
        <f>E14-D14</f>
        <v>1.9739999999999895</v>
      </c>
    </row>
    <row r="15" spans="2:6" ht="18.75" customHeight="1" x14ac:dyDescent="0.25">
      <c r="B15" s="30" t="s">
        <v>40</v>
      </c>
      <c r="C15" s="21">
        <v>1.96</v>
      </c>
      <c r="D15" s="22">
        <f>D7-1.96*D8/SQRT(D9)</f>
        <v>168.82400000000001</v>
      </c>
      <c r="E15" s="22">
        <f>D7+1.96*D8/SQRT(D9)</f>
        <v>171.17599999999999</v>
      </c>
      <c r="F15" s="22">
        <f>E15-D15</f>
        <v>2.3519999999999754</v>
      </c>
    </row>
    <row r="16" spans="2:6" ht="18.75" customHeight="1" x14ac:dyDescent="0.25">
      <c r="B16" s="30" t="s">
        <v>41</v>
      </c>
      <c r="C16" s="21">
        <v>2.5760000000000001</v>
      </c>
      <c r="D16" s="31">
        <f>D7-2.576*D8/SQRT(D9)</f>
        <v>168.45439999999999</v>
      </c>
      <c r="E16" s="31">
        <f>D7+2.576*D8/SQRT(D9)</f>
        <v>171.54560000000001</v>
      </c>
      <c r="F16" s="31">
        <f>E16-D16</f>
        <v>3.0912000000000148</v>
      </c>
    </row>
    <row r="17" spans="2:6" ht="18.75" customHeight="1" x14ac:dyDescent="0.25"/>
    <row r="18" spans="2:6" ht="18.75" customHeight="1" x14ac:dyDescent="0.25">
      <c r="B18" s="8" t="s">
        <v>73</v>
      </c>
      <c r="D18" s="40" t="s">
        <v>103</v>
      </c>
    </row>
    <row r="19" spans="2:6" ht="18.75" customHeight="1" x14ac:dyDescent="0.25"/>
    <row r="20" spans="2:6" ht="18.75" customHeight="1" x14ac:dyDescent="0.25">
      <c r="B20" s="9" t="s">
        <v>74</v>
      </c>
      <c r="D20" s="10">
        <v>250</v>
      </c>
      <c r="E20" s="15" t="s">
        <v>125</v>
      </c>
    </row>
    <row r="21" spans="2:6" ht="18.75" customHeight="1" x14ac:dyDescent="0.25">
      <c r="B21" s="9" t="s">
        <v>107</v>
      </c>
      <c r="D21" s="10">
        <v>500</v>
      </c>
      <c r="E21" s="15" t="s">
        <v>126</v>
      </c>
    </row>
    <row r="22" spans="2:6" ht="18.75" customHeight="1" x14ac:dyDescent="0.25"/>
    <row r="23" spans="2:6" ht="18.75" customHeight="1" x14ac:dyDescent="0.25">
      <c r="B23" s="8" t="s">
        <v>71</v>
      </c>
    </row>
    <row r="24" spans="2:6" ht="18.75" customHeight="1" x14ac:dyDescent="0.25">
      <c r="B24" s="20" t="s">
        <v>7</v>
      </c>
      <c r="C24" s="20" t="s">
        <v>9</v>
      </c>
      <c r="D24" s="42" t="s">
        <v>10</v>
      </c>
      <c r="E24" s="43"/>
    </row>
    <row r="25" spans="2:6" ht="18.75" customHeight="1" x14ac:dyDescent="0.25">
      <c r="B25" s="30" t="s">
        <v>114</v>
      </c>
      <c r="C25" s="21" t="s">
        <v>115</v>
      </c>
      <c r="D25" s="44">
        <f>D20/D21</f>
        <v>0.5</v>
      </c>
      <c r="E25" s="45"/>
    </row>
    <row r="26" spans="2:6" ht="18.75" customHeight="1" x14ac:dyDescent="0.25">
      <c r="B26" s="30" t="s">
        <v>44</v>
      </c>
      <c r="C26" s="21" t="s">
        <v>45</v>
      </c>
      <c r="D26" s="44">
        <f>SQRT(D25*(1-D25)/D21)</f>
        <v>2.2360679774997897E-2</v>
      </c>
      <c r="E26" s="45"/>
    </row>
    <row r="27" spans="2:6" ht="18.75" customHeight="1" x14ac:dyDescent="0.25">
      <c r="B27" s="30" t="s">
        <v>127</v>
      </c>
      <c r="C27" s="41" t="s">
        <v>128</v>
      </c>
      <c r="D27" s="46">
        <f>D25-1.96*D26</f>
        <v>0.45617306764100413</v>
      </c>
      <c r="E27" s="47"/>
    </row>
    <row r="28" spans="2:6" ht="18.75" customHeight="1" x14ac:dyDescent="0.25">
      <c r="B28" s="30" t="s">
        <v>129</v>
      </c>
      <c r="C28" s="41" t="s">
        <v>130</v>
      </c>
      <c r="D28" s="46">
        <f>D25+1.96*D26</f>
        <v>0.54382693235899593</v>
      </c>
      <c r="E28" s="47"/>
    </row>
    <row r="29" spans="2:6" ht="18.75" customHeight="1" x14ac:dyDescent="0.25">
      <c r="B29" s="30" t="s">
        <v>131</v>
      </c>
      <c r="C29" s="21" t="s">
        <v>75</v>
      </c>
      <c r="D29" s="48" t="str">
        <f>TEXT(D27*100,"0.00")&amp;"% 〜 "&amp;TEXT(D28*100,"0.00")&amp;"%"</f>
        <v>45.62% 〜 54.38%</v>
      </c>
      <c r="E29" s="49"/>
    </row>
    <row r="30" spans="2:6" ht="18.75" customHeight="1" x14ac:dyDescent="0.25"/>
    <row r="31" spans="2:6" ht="18.75" customHeight="1" x14ac:dyDescent="0.25">
      <c r="B31" s="8" t="s">
        <v>76</v>
      </c>
    </row>
    <row r="32" spans="2:6" ht="18.75" customHeight="1" x14ac:dyDescent="0.25">
      <c r="B32" s="51" t="s">
        <v>132</v>
      </c>
      <c r="C32" s="51"/>
      <c r="D32" s="51"/>
      <c r="E32" s="51"/>
      <c r="F32" s="51"/>
    </row>
    <row r="33" spans="2:6" ht="18.75" customHeight="1" x14ac:dyDescent="0.25">
      <c r="B33" s="51" t="s">
        <v>133</v>
      </c>
      <c r="C33" s="51"/>
      <c r="D33" s="51"/>
      <c r="E33" s="51"/>
      <c r="F33" s="51"/>
    </row>
    <row r="34" spans="2:6" ht="18.75" customHeight="1" x14ac:dyDescent="0.25">
      <c r="B34" s="51" t="s">
        <v>134</v>
      </c>
      <c r="C34" s="51"/>
      <c r="D34" s="51"/>
      <c r="E34" s="51"/>
      <c r="F34" s="51"/>
    </row>
    <row r="35" spans="2:6" ht="18.75" customHeight="1" x14ac:dyDescent="0.25">
      <c r="B35" s="51" t="s">
        <v>77</v>
      </c>
      <c r="C35" s="51"/>
      <c r="D35" s="51"/>
      <c r="E35" s="51"/>
      <c r="F35" s="51"/>
    </row>
    <row r="36" spans="2:6" ht="18.75" customHeight="1" x14ac:dyDescent="0.25"/>
    <row r="37" spans="2:6" ht="18.75" customHeight="1" x14ac:dyDescent="0.25"/>
  </sheetData>
  <mergeCells count="4">
    <mergeCell ref="B32:F32"/>
    <mergeCell ref="B33:F33"/>
    <mergeCell ref="B34:F34"/>
    <mergeCell ref="B35:F35"/>
  </mergeCells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43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2" width="22" style="1" customWidth="1"/>
    <col min="3" max="3" width="24" style="1" customWidth="1"/>
    <col min="4" max="4" width="18" style="1" customWidth="1"/>
    <col min="5" max="5" width="28" style="1" customWidth="1"/>
    <col min="6" max="16384" width="8.7109375" style="1"/>
  </cols>
  <sheetData>
    <row r="1" spans="2:5" ht="18.75" customHeight="1" x14ac:dyDescent="0.25"/>
    <row r="2" spans="2:5" ht="30" customHeight="1" x14ac:dyDescent="0.25">
      <c r="B2" s="7" t="s">
        <v>192</v>
      </c>
    </row>
    <row r="3" spans="2:5" ht="18.75" customHeight="1" x14ac:dyDescent="0.25">
      <c r="B3" s="13" t="s">
        <v>78</v>
      </c>
    </row>
    <row r="4" spans="2:5" ht="18.75" customHeight="1" x14ac:dyDescent="0.25"/>
    <row r="5" spans="2:5" ht="18.75" customHeight="1" x14ac:dyDescent="0.25">
      <c r="B5" s="8" t="s">
        <v>79</v>
      </c>
    </row>
    <row r="6" spans="2:5" ht="18.75" customHeight="1" x14ac:dyDescent="0.25">
      <c r="B6" s="15" t="s">
        <v>103</v>
      </c>
    </row>
    <row r="7" spans="2:5" ht="18.75" customHeight="1" x14ac:dyDescent="0.25">
      <c r="B7" s="9" t="s">
        <v>104</v>
      </c>
      <c r="D7" s="38">
        <v>100</v>
      </c>
    </row>
    <row r="8" spans="2:5" ht="18.75" customHeight="1" x14ac:dyDescent="0.25">
      <c r="B8" s="9" t="s">
        <v>105</v>
      </c>
      <c r="D8" s="38">
        <v>110</v>
      </c>
    </row>
    <row r="9" spans="2:5" ht="18.75" customHeight="1" x14ac:dyDescent="0.25">
      <c r="B9" s="9" t="s">
        <v>106</v>
      </c>
      <c r="D9" s="38">
        <v>15</v>
      </c>
    </row>
    <row r="10" spans="2:5" ht="18.75" customHeight="1" x14ac:dyDescent="0.25">
      <c r="B10" s="9" t="s">
        <v>107</v>
      </c>
      <c r="D10" s="38">
        <v>25</v>
      </c>
    </row>
    <row r="11" spans="2:5" ht="18.75" customHeight="1" x14ac:dyDescent="0.25">
      <c r="B11" s="9" t="s">
        <v>80</v>
      </c>
      <c r="D11" s="38" t="s">
        <v>81</v>
      </c>
      <c r="E11" s="15" t="s">
        <v>82</v>
      </c>
    </row>
    <row r="12" spans="2:5" ht="18.75" customHeight="1" x14ac:dyDescent="0.25"/>
    <row r="13" spans="2:5" ht="18.75" customHeight="1" x14ac:dyDescent="0.25">
      <c r="B13" s="8" t="s">
        <v>71</v>
      </c>
    </row>
    <row r="14" spans="2:5" ht="18.75" customHeight="1" x14ac:dyDescent="0.25">
      <c r="B14" s="8"/>
    </row>
    <row r="15" spans="2:5" ht="18.75" customHeight="1" x14ac:dyDescent="0.25">
      <c r="B15" s="20" t="s">
        <v>7</v>
      </c>
      <c r="C15" s="20" t="s">
        <v>9</v>
      </c>
      <c r="D15" s="20" t="s">
        <v>10</v>
      </c>
    </row>
    <row r="16" spans="2:5" ht="18.75" customHeight="1" x14ac:dyDescent="0.25">
      <c r="B16" s="30" t="s">
        <v>108</v>
      </c>
      <c r="C16" s="21" t="s">
        <v>83</v>
      </c>
      <c r="D16" s="35">
        <f>(D8-D7)/(D9/SQRT(D10))</f>
        <v>3.3333333333333335</v>
      </c>
    </row>
    <row r="17" spans="2:5" ht="18.75" customHeight="1" x14ac:dyDescent="0.25">
      <c r="B17" s="30" t="s">
        <v>109</v>
      </c>
      <c r="C17" s="21" t="s">
        <v>84</v>
      </c>
      <c r="D17" s="21" t="str">
        <f>IF(D11="両側","|Z|&gt;1.96",IF(D11="右側","Z&gt;1.645","Z&lt;-1.645"))</f>
        <v>|Z|&gt;1.96</v>
      </c>
    </row>
    <row r="18" spans="2:5" ht="18.75" customHeight="1" x14ac:dyDescent="0.25">
      <c r="B18" s="30" t="s">
        <v>110</v>
      </c>
      <c r="C18" s="21" t="s">
        <v>111</v>
      </c>
      <c r="D18" s="37" t="str">
        <f>IF(D11="両側",IF(ABS(D16)&gt;1.96,"H0棄却","棄却できず"),IF(D11="右側",IF(D16&gt;1.645,"H0棄却","棄却できず"),IF(D16&lt;-1.645,"H0棄却","棄却できず")))</f>
        <v>H0棄却</v>
      </c>
    </row>
    <row r="19" spans="2:5" ht="18.75" customHeight="1" x14ac:dyDescent="0.25">
      <c r="B19" s="30" t="s">
        <v>112</v>
      </c>
      <c r="C19" s="21" t="s">
        <v>85</v>
      </c>
      <c r="D19" s="34">
        <f>2*(1-_xlfn.NORM.S.DIST(ABS(D16),TRUE()))</f>
        <v>8.5812066639356921E-4</v>
      </c>
    </row>
    <row r="20" spans="2:5" ht="18.75" customHeight="1" x14ac:dyDescent="0.25"/>
    <row r="21" spans="2:5" ht="18.75" customHeight="1" x14ac:dyDescent="0.25">
      <c r="B21" s="8" t="s">
        <v>86</v>
      </c>
    </row>
    <row r="22" spans="2:5" ht="18.75" customHeight="1" x14ac:dyDescent="0.25">
      <c r="B22" s="8"/>
    </row>
    <row r="23" spans="2:5" ht="18.75" customHeight="1" x14ac:dyDescent="0.25">
      <c r="B23" s="15" t="s">
        <v>103</v>
      </c>
    </row>
    <row r="24" spans="2:5" ht="18.75" customHeight="1" x14ac:dyDescent="0.25">
      <c r="B24" s="9" t="s">
        <v>113</v>
      </c>
      <c r="D24" s="50">
        <v>0.5</v>
      </c>
    </row>
    <row r="25" spans="2:5" ht="18.75" customHeight="1" x14ac:dyDescent="0.25">
      <c r="B25" s="9" t="s">
        <v>74</v>
      </c>
      <c r="D25" s="38">
        <v>62</v>
      </c>
    </row>
    <row r="26" spans="2:5" ht="18.75" customHeight="1" x14ac:dyDescent="0.25">
      <c r="B26" s="9" t="s">
        <v>107</v>
      </c>
      <c r="D26" s="38">
        <v>100</v>
      </c>
    </row>
    <row r="27" spans="2:5" ht="18.75" customHeight="1" x14ac:dyDescent="0.25">
      <c r="B27" s="9" t="s">
        <v>80</v>
      </c>
      <c r="D27" s="38" t="s">
        <v>191</v>
      </c>
      <c r="E27" s="15" t="s">
        <v>87</v>
      </c>
    </row>
    <row r="28" spans="2:5" ht="18.75" customHeight="1" x14ac:dyDescent="0.25"/>
    <row r="29" spans="2:5" ht="18.75" customHeight="1" x14ac:dyDescent="0.25">
      <c r="B29" s="8" t="s">
        <v>71</v>
      </c>
    </row>
    <row r="30" spans="2:5" ht="18.75" customHeight="1" x14ac:dyDescent="0.25">
      <c r="B30" s="8"/>
    </row>
    <row r="31" spans="2:5" ht="18.75" customHeight="1" x14ac:dyDescent="0.25">
      <c r="B31" s="20" t="s">
        <v>7</v>
      </c>
      <c r="C31" s="20" t="s">
        <v>9</v>
      </c>
      <c r="D31" s="20" t="s">
        <v>10</v>
      </c>
    </row>
    <row r="32" spans="2:5" ht="18.75" customHeight="1" x14ac:dyDescent="0.25">
      <c r="B32" s="30" t="s">
        <v>114</v>
      </c>
      <c r="C32" s="21" t="s">
        <v>115</v>
      </c>
      <c r="D32" s="34">
        <f>D25/D26</f>
        <v>0.62</v>
      </c>
    </row>
    <row r="33" spans="2:5" ht="18.75" customHeight="1" x14ac:dyDescent="0.25">
      <c r="B33" s="30" t="s">
        <v>44</v>
      </c>
      <c r="C33" s="21" t="s">
        <v>88</v>
      </c>
      <c r="D33" s="34">
        <f>SQRT(D24*(1-D24)/D26)</f>
        <v>0.05</v>
      </c>
    </row>
    <row r="34" spans="2:5" ht="18.75" customHeight="1" x14ac:dyDescent="0.25">
      <c r="B34" s="30" t="s">
        <v>108</v>
      </c>
      <c r="C34" s="21" t="s">
        <v>116</v>
      </c>
      <c r="D34" s="35">
        <f>(D32-D24)/D33</f>
        <v>2.4</v>
      </c>
    </row>
    <row r="35" spans="2:5" ht="18.75" customHeight="1" x14ac:dyDescent="0.25">
      <c r="B35" s="30" t="s">
        <v>110</v>
      </c>
      <c r="C35" s="21" t="s">
        <v>111</v>
      </c>
      <c r="D35" s="37" t="str">
        <f>IF(D27="両側",IF(ABS(D34)&gt;1.96,"H0棄却","棄却できず"),IF(D27="右側",IF(D34&gt;1.645,"H0棄却","棄却できず"),IF(D34&lt;-1.645,"H0棄却","棄却できず")))</f>
        <v>H0棄却</v>
      </c>
    </row>
    <row r="36" spans="2:5" ht="18.75" customHeight="1" x14ac:dyDescent="0.25"/>
    <row r="37" spans="2:5" ht="18.75" customHeight="1" x14ac:dyDescent="0.25">
      <c r="B37" s="8" t="s">
        <v>76</v>
      </c>
    </row>
    <row r="38" spans="2:5" ht="18.75" customHeight="1" x14ac:dyDescent="0.25">
      <c r="B38" s="51" t="s">
        <v>117</v>
      </c>
      <c r="C38" s="51"/>
      <c r="D38" s="51"/>
      <c r="E38" s="51"/>
    </row>
    <row r="39" spans="2:5" ht="18.75" customHeight="1" x14ac:dyDescent="0.25">
      <c r="B39" s="51" t="s">
        <v>118</v>
      </c>
      <c r="C39" s="51"/>
      <c r="D39" s="51"/>
      <c r="E39" s="51"/>
    </row>
    <row r="40" spans="2:5" ht="18.75" customHeight="1" x14ac:dyDescent="0.25">
      <c r="B40" s="51" t="s">
        <v>119</v>
      </c>
      <c r="C40" s="51"/>
      <c r="D40" s="51"/>
      <c r="E40" s="51"/>
    </row>
    <row r="41" spans="2:5" ht="18.75" customHeight="1" x14ac:dyDescent="0.25">
      <c r="B41" s="51" t="s">
        <v>120</v>
      </c>
      <c r="C41" s="51"/>
      <c r="D41" s="51"/>
      <c r="E41" s="51"/>
    </row>
    <row r="42" spans="2:5" ht="18.75" customHeight="1" x14ac:dyDescent="0.25"/>
    <row r="43" spans="2:5" ht="18.75" customHeight="1" x14ac:dyDescent="0.25"/>
  </sheetData>
  <mergeCells count="4">
    <mergeCell ref="B38:E38"/>
    <mergeCell ref="B39:E39"/>
    <mergeCell ref="B40:E40"/>
    <mergeCell ref="B41:E41"/>
  </mergeCells>
  <phoneticPr fontId="12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はじめに</vt:lpstr>
      <vt:lpstr>練習1 標本分布</vt:lpstr>
      <vt:lpstr>練習2 信頼区間</vt:lpstr>
      <vt:lpstr>練習3 仮説検定</vt:lpstr>
      <vt:lpstr>信頼区間電卓</vt:lpstr>
      <vt:lpstr>仮説検定電卓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2026-05-06T03:16:43Z</dcterms:created>
  <dcterms:modified xsi:type="dcterms:W3CDTF">2026-05-08T06:59:13Z</dcterms:modified>
  <dc:language>en-US</dc:language>
</cp:coreProperties>
</file>