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projects\transparently\stats3\excel\"/>
    </mc:Choice>
  </mc:AlternateContent>
  <xr:revisionPtr revIDLastSave="0" documentId="13_ncr:1_{CC4782A7-3529-4E4E-B7BB-B630A2B376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5-1 回帰分析" sheetId="2" r:id="rId2"/>
    <sheet name="5-2 最小二乗法" sheetId="3" r:id="rId3"/>
    <sheet name="5-3 親子身長" sheetId="4" r:id="rId4"/>
    <sheet name="5-4 決定係数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30" i="5" l="1"/>
  <c r="O21" i="5"/>
  <c r="O18" i="5"/>
  <c r="Q19" i="5" s="1"/>
  <c r="R19" i="5" s="1"/>
  <c r="S19" i="5" s="1"/>
  <c r="R7" i="5"/>
  <c r="S7" i="5" s="1"/>
  <c r="R8" i="5"/>
  <c r="S8" i="5" s="1"/>
  <c r="R9" i="5"/>
  <c r="S9" i="5" s="1"/>
  <c r="R10" i="5"/>
  <c r="S10" i="5" s="1"/>
  <c r="O6" i="5"/>
  <c r="R13" i="5" s="1"/>
  <c r="S13" i="5" s="1"/>
  <c r="W11" i="3"/>
  <c r="P55" i="3"/>
  <c r="M44" i="3"/>
  <c r="M45" i="3"/>
  <c r="M46" i="3"/>
  <c r="M47" i="3"/>
  <c r="M48" i="3"/>
  <c r="M49" i="3"/>
  <c r="M50" i="3"/>
  <c r="M51" i="3"/>
  <c r="M52" i="3"/>
  <c r="M43" i="3"/>
  <c r="P43" i="3" s="1"/>
  <c r="N30" i="3"/>
  <c r="P29" i="3" s="1"/>
  <c r="N31" i="3"/>
  <c r="N32" i="3"/>
  <c r="N33" i="3"/>
  <c r="N34" i="3"/>
  <c r="N35" i="3"/>
  <c r="N36" i="3"/>
  <c r="N37" i="3"/>
  <c r="N38" i="3"/>
  <c r="N29" i="3"/>
  <c r="O22" i="3"/>
  <c r="O23" i="3"/>
  <c r="O24" i="3"/>
  <c r="Q11" i="3"/>
  <c r="O15" i="3" s="1"/>
  <c r="P11" i="3"/>
  <c r="N16" i="3" s="1"/>
  <c r="G17" i="2"/>
  <c r="G16" i="2"/>
  <c r="G15" i="2"/>
  <c r="G14" i="2"/>
  <c r="G13" i="2"/>
  <c r="G12" i="2"/>
  <c r="H8" i="5"/>
  <c r="H6" i="5"/>
  <c r="H7" i="5" s="1"/>
  <c r="G13" i="4"/>
  <c r="G12" i="4"/>
  <c r="G11" i="4"/>
  <c r="H9" i="4"/>
  <c r="G9" i="4"/>
  <c r="H8" i="4"/>
  <c r="G8" i="4"/>
  <c r="H7" i="4"/>
  <c r="G7" i="4"/>
  <c r="H6" i="4"/>
  <c r="G6" i="4"/>
  <c r="J7" i="3"/>
  <c r="J6" i="3"/>
  <c r="E10" i="3" s="1"/>
  <c r="F10" i="3" s="1"/>
  <c r="G10" i="3" s="1"/>
  <c r="E6" i="3"/>
  <c r="F6" i="3" s="1"/>
  <c r="G7" i="2"/>
  <c r="G6" i="2"/>
  <c r="I15" i="2"/>
  <c r="I16" i="2"/>
  <c r="I17" i="2"/>
  <c r="I12" i="2"/>
  <c r="I7" i="2"/>
  <c r="I6" i="2"/>
  <c r="L6" i="3"/>
  <c r="L7" i="3"/>
  <c r="I13" i="2"/>
  <c r="I14" i="2"/>
  <c r="Q18" i="5" l="1"/>
  <c r="R18" i="5" s="1"/>
  <c r="S18" i="5" s="1"/>
  <c r="Q27" i="5"/>
  <c r="R27" i="5" s="1"/>
  <c r="S27" i="5" s="1"/>
  <c r="Q24" i="5"/>
  <c r="R24" i="5" s="1"/>
  <c r="S24" i="5" s="1"/>
  <c r="Q25" i="5"/>
  <c r="R25" i="5" s="1"/>
  <c r="S25" i="5" s="1"/>
  <c r="Q26" i="5"/>
  <c r="R26" i="5" s="1"/>
  <c r="S26" i="5" s="1"/>
  <c r="Q23" i="5"/>
  <c r="R23" i="5" s="1"/>
  <c r="S23" i="5" s="1"/>
  <c r="Q22" i="5"/>
  <c r="R22" i="5" s="1"/>
  <c r="S22" i="5" s="1"/>
  <c r="Q21" i="5"/>
  <c r="R21" i="5" s="1"/>
  <c r="S21" i="5" s="1"/>
  <c r="R12" i="5"/>
  <c r="S12" i="5" s="1"/>
  <c r="Q20" i="5"/>
  <c r="R20" i="5" s="1"/>
  <c r="S20" i="5" s="1"/>
  <c r="U18" i="5" s="1"/>
  <c r="R11" i="5"/>
  <c r="S11" i="5" s="1"/>
  <c r="R6" i="5"/>
  <c r="S6" i="5" s="1"/>
  <c r="R15" i="5"/>
  <c r="S15" i="5" s="1"/>
  <c r="R14" i="5"/>
  <c r="S14" i="5" s="1"/>
  <c r="O21" i="3"/>
  <c r="O20" i="3"/>
  <c r="N15" i="3"/>
  <c r="O18" i="3"/>
  <c r="N23" i="3"/>
  <c r="N22" i="3"/>
  <c r="N21" i="3"/>
  <c r="N19" i="3"/>
  <c r="N17" i="3"/>
  <c r="O19" i="3"/>
  <c r="N24" i="3"/>
  <c r="O17" i="3"/>
  <c r="O16" i="3"/>
  <c r="N20" i="3"/>
  <c r="N18" i="3"/>
  <c r="E11" i="3"/>
  <c r="F11" i="3" s="1"/>
  <c r="G11" i="3" s="1"/>
  <c r="G6" i="3"/>
  <c r="E7" i="3"/>
  <c r="F7" i="3" s="1"/>
  <c r="G7" i="3" s="1"/>
  <c r="E12" i="3"/>
  <c r="F12" i="3" s="1"/>
  <c r="G12" i="3" s="1"/>
  <c r="E13" i="3"/>
  <c r="F13" i="3" s="1"/>
  <c r="G13" i="3" s="1"/>
  <c r="E8" i="3"/>
  <c r="F8" i="3" s="1"/>
  <c r="G8" i="3" s="1"/>
  <c r="E14" i="3"/>
  <c r="F14" i="3" s="1"/>
  <c r="G14" i="3" s="1"/>
  <c r="E9" i="3"/>
  <c r="F9" i="3" s="1"/>
  <c r="G9" i="3" s="1"/>
  <c r="E15" i="3"/>
  <c r="F15" i="3" s="1"/>
  <c r="G15" i="3" s="1"/>
  <c r="U6" i="5" l="1"/>
  <c r="F16" i="3"/>
  <c r="G16" i="3"/>
</calcChain>
</file>

<file path=xl/sharedStrings.xml><?xml version="1.0" encoding="utf-8"?>
<sst xmlns="http://schemas.openxmlformats.org/spreadsheetml/2006/main" count="167" uniqueCount="140">
  <si>
    <t>本ファイルの内容</t>
  </si>
  <si>
    <t>回帰直線のもととなった「平均への回帰」の体験データ</t>
  </si>
  <si>
    <t>使い方</t>
  </si>
  <si>
    <t>シートの下部には、計算手順や注意点をまとめてあります。</t>
  </si>
  <si>
    <t>https://www.transparently.jp/stats3/</t>
  </si>
  <si>
    <t>番号</t>
  </si>
  <si>
    <t>項目</t>
  </si>
  <si>
    <t>値</t>
  </si>
  <si>
    <t>ポイント</t>
  </si>
  <si>
    <t>散布図と近似曲線の作成</t>
  </si>
  <si>
    <t>②点を右クリック → 近似曲線の追加 → 線形</t>
  </si>
  <si>
    <t>X</t>
  </si>
  <si>
    <t>残差</t>
  </si>
  <si>
    <t>関数</t>
  </si>
  <si>
    <t>合計</t>
  </si>
  <si>
    <t>散布図への近似曲線</t>
  </si>
  <si>
    <t>組</t>
  </si>
  <si>
    <t>統計量</t>
  </si>
  <si>
    <t>親</t>
  </si>
  <si>
    <t>子</t>
  </si>
  <si>
    <t>平均身長</t>
  </si>
  <si>
    <t>標準偏差</t>
  </si>
  <si>
    <t>最大値</t>
  </si>
  <si>
    <t>最小値</t>
  </si>
  <si>
    <t>読み取れること</t>
  </si>
  <si>
    <t>親と子の平均身長はほぼ同じ</t>
  </si>
  <si>
    <t>つまり親が高すぎても低すぎても、子は平均に近づく</t>
  </si>
  <si>
    <t>散布図の作成</t>
  </si>
  <si>
    <t>Y</t>
  </si>
  <si>
    <t>CORREL</t>
  </si>
  <si>
    <t>r×r</t>
  </si>
  <si>
    <t>RSQ</t>
  </si>
  <si>
    <t>説明力の目安</t>
  </si>
  <si>
    <t>説明力</t>
  </si>
  <si>
    <t>非常に高い</t>
  </si>
  <si>
    <t>高い</t>
  </si>
  <si>
    <t>中程度</t>
  </si>
  <si>
    <t>低い</t>
  </si>
  <si>
    <t>非常に低い</t>
  </si>
  <si>
    <t>統計検定3級 学習講座 Chapter 5</t>
  </si>
  <si>
    <t>5-1 回帰分析</t>
  </si>
  <si>
    <t>勉強時間とテスト点数で、回帰直線Y=aX+bの式を理解</t>
  </si>
  <si>
    <t>5-2 最小二乗法</t>
  </si>
  <si>
    <t>残差の計算からSLOPE/INTERCEPT関数で一発計算</t>
  </si>
  <si>
    <t>5-3 ゴルトンの親子身長</t>
  </si>
  <si>
    <t>5-4 決定係数</t>
  </si>
  <si>
    <t>RSQ関数で説明力を測定、相関係数の2乗との関係を確認</t>
  </si>
  <si>
    <t>各シートはWebの本文と対応しています。本文を読んだあとに、対応するシートで手を動かしてください。</t>
  </si>
  <si>
    <t>© Transparently / 榊 裕次郎</t>
  </si>
  <si>
    <t>5-4 決定係数 R^2 - 回帰式の説明力を測る</t>
  </si>
  <si>
    <t>RSQ関数で計算。単回帰では相関係数の2乗と一致することを確認</t>
  </si>
  <si>
    <t>相関係数 r</t>
  </si>
  <si>
    <t>rの2乗 (r^2)</t>
  </si>
  <si>
    <t>決定係数 R^2</t>
  </si>
  <si>
    <t>R^2の値</t>
  </si>
  <si>
    <t>0.9 ～ 1.0</t>
  </si>
  <si>
    <t>0.7 ～ 0.9</t>
  </si>
  <si>
    <t>0.5 ～ 0.7</t>
  </si>
  <si>
    <t>0.3 ～ 0.5</t>
  </si>
  <si>
    <t>0.0 ～ 0.3</t>
  </si>
  <si>
    <t>決定係数R^2は0～1の範囲で、回帰式の説明力を表す</t>
  </si>
  <si>
    <t>1に近いほど説明力が高い、0に近いほど説明力が低い</t>
  </si>
  <si>
    <t>単回帰(説明変数1つ)では、相関係数rの2乗と決定係数R^2が一致する</t>
  </si>
  <si>
    <t>上の表でCORRELの2乗とRSQが同じ値になることを確認</t>
  </si>
  <si>
    <t>RSQ関数の引数：(目的変数Yの範囲, 説明変数Xの範囲)</t>
  </si>
  <si>
    <t>重回帰(説明変数2つ以上)では別の計算式になるが、3級では単回帰のみ</t>
  </si>
  <si>
    <t>5-3 ゴルトンの親子身長 - 平均への回帰の体験データ</t>
  </si>
  <si>
    <t>親子30組のサンプルから「子は親より平均寄り」を確認</t>
  </si>
  <si>
    <t>親の身長(cm)</t>
  </si>
  <si>
    <t>子の身長(cm)</t>
  </si>
  <si>
    <t>回帰係数 a (傾き)</t>
  </si>
  <si>
    <t>切片 b</t>
  </si>
  <si>
    <t>子の標準偏差は親より小さい(全体に中央寄り)</t>
  </si>
  <si>
    <t>回帰係数aは1より小さい(0.5前後)</t>
  </si>
  <si>
    <t>→ a&lt;1なら平均への回帰が起きている</t>
  </si>
  <si>
    <t>①C5:D35を選択 → 挿入 → 散布図</t>
  </si>
  <si>
    <t>③参考に「親=子」の45度線も追加すると、回帰直線が緩やかなことが見える</t>
  </si>
  <si>
    <t>5-2 最小二乗法 - 残差の二乗の合計を最小に</t>
  </si>
  <si>
    <t>残差の計算とSLOPE/INTERCEPT関数の比較</t>
  </si>
  <si>
    <t>Y(実際)</t>
  </si>
  <si>
    <t>Y(予測)</t>
  </si>
  <si>
    <t>残差^2</t>
  </si>
  <si>
    <t>回帰係数 a</t>
  </si>
  <si>
    <t>残差 = 実際のY - 予測のY (各点と回帰直線の縦方向の距離)</t>
  </si>
  <si>
    <t>残差の合計はほぼ0になる(プラスとマイナスが打ち消し合う)</t>
  </si>
  <si>
    <t>そのため二乗してから合計する(これが「最小二乗」の意味)</t>
  </si>
  <si>
    <t>最小二乗法は「残差の二乗の合計」が最小になるa,bを選ぶ方法</t>
  </si>
  <si>
    <t>実務ではSLOPE/INTERCEPT関数で一発計算が定番</t>
  </si>
  <si>
    <t>①C5:D15を選択 → 挿入 → 散布図</t>
  </si>
  <si>
    <t>③グラフに数式とR-2乗値を表示すれば、最小二乗法の結果が一目でわかる</t>
  </si>
  <si>
    <t>5-1 回帰分析 - 勉強時間とテスト点数でY=aX+bを体験</t>
  </si>
  <si>
    <t>中学の一次関数y=ax+bと同じ仕組み。説明変数Xから目的変数Yを予測</t>
  </si>
  <si>
    <t>X(勉強時間)</t>
  </si>
  <si>
    <t>Y(テスト点数)</t>
  </si>
  <si>
    <t>予測：Y = aX + b</t>
  </si>
  <si>
    <t>勉強時間 X</t>
  </si>
  <si>
    <t>予測点数 Y</t>
  </si>
  <si>
    <t>回帰直線は中学の一次関数y=ax+bと同じ仕組み</t>
  </si>
  <si>
    <t>X(勉強時間)を入力すると、Y(テスト点数)が予測できる</t>
  </si>
  <si>
    <t>回帰係数aは「Xを1増やしたとき、Yがどれだけ増えるか」を表す</t>
  </si>
  <si>
    <t>SLOPE関数の引数：(目的変数Yの範囲, 説明変数Xの範囲)の順序に注意</t>
  </si>
  <si>
    <t>(中学の一次関数と同じく、Yを先に書く点に気をつけてください)</t>
  </si>
  <si>
    <t>③オプションで「グラフに数式を表示」「グラフにR-2乗値を表示」をチェック</t>
  </si>
  <si>
    <t>→ 散布図上にY=aX+bの直線と式が表示される</t>
  </si>
  <si>
    <t>①C5:D15を選択 → 挿入 → 散布図</t>
    <phoneticPr fontId="9"/>
  </si>
  <si>
    <t>SLOPE</t>
    <phoneticPr fontId="9"/>
  </si>
  <si>
    <t>SLOPE関数の中身</t>
    <rPh sb="5" eb="7">
      <t>カンスウ</t>
    </rPh>
    <rPh sb="8" eb="10">
      <t>ナカミ</t>
    </rPh>
    <phoneticPr fontId="9"/>
  </si>
  <si>
    <t>① XとYの平均を求める</t>
    <rPh sb="6" eb="8">
      <t>ヘイキン</t>
    </rPh>
    <rPh sb="9" eb="10">
      <t>モト</t>
    </rPh>
    <phoneticPr fontId="9"/>
  </si>
  <si>
    <t>② 各データの偏差を求める</t>
    <rPh sb="2" eb="3">
      <t>カク</t>
    </rPh>
    <rPh sb="7" eb="9">
      <t>ヘンサ</t>
    </rPh>
    <rPh sb="10" eb="11">
      <t>モト</t>
    </rPh>
    <phoneticPr fontId="9"/>
  </si>
  <si>
    <t>X偏差</t>
    <rPh sb="1" eb="3">
      <t>ヘンサ</t>
    </rPh>
    <phoneticPr fontId="9"/>
  </si>
  <si>
    <t>Y偏差</t>
    <rPh sb="1" eb="3">
      <t>ヘンサ</t>
    </rPh>
    <phoneticPr fontId="9"/>
  </si>
  <si>
    <t>積</t>
    <rPh sb="0" eb="1">
      <t>セキ</t>
    </rPh>
    <phoneticPr fontId="9"/>
  </si>
  <si>
    <t>③ 偏差の積を求めて合計を出す</t>
    <rPh sb="2" eb="4">
      <t>ヘンサ</t>
    </rPh>
    <rPh sb="5" eb="6">
      <t>セキ</t>
    </rPh>
    <rPh sb="7" eb="8">
      <t>モト</t>
    </rPh>
    <rPh sb="10" eb="12">
      <t>ゴウケイ</t>
    </rPh>
    <rPh sb="13" eb="14">
      <t>ダ</t>
    </rPh>
    <phoneticPr fontId="9"/>
  </si>
  <si>
    <t>合計</t>
    <rPh sb="0" eb="2">
      <t>ゴウケイ</t>
    </rPh>
    <phoneticPr fontId="9"/>
  </si>
  <si>
    <t>④ Xの偏差の二乗和を求める</t>
    <rPh sb="4" eb="6">
      <t>ヘンサ</t>
    </rPh>
    <rPh sb="7" eb="10">
      <t>ニジョウワ</t>
    </rPh>
    <rPh sb="11" eb="12">
      <t>モト</t>
    </rPh>
    <phoneticPr fontId="9"/>
  </si>
  <si>
    <t>2乗</t>
    <rPh sb="1" eb="2">
      <t>ジョウ</t>
    </rPh>
    <phoneticPr fontId="9"/>
  </si>
  <si>
    <t>⑤ ③÷④で回帰係数が出てくる</t>
    <rPh sb="6" eb="8">
      <t>カイキ</t>
    </rPh>
    <rPh sb="8" eb="10">
      <t>ケイスウ</t>
    </rPh>
    <rPh sb="11" eb="12">
      <t>デ</t>
    </rPh>
    <phoneticPr fontId="9"/>
  </si>
  <si>
    <t>X平均</t>
    <rPh sb="1" eb="3">
      <t>ヘイキン</t>
    </rPh>
    <phoneticPr fontId="9"/>
  </si>
  <si>
    <t>Y平均</t>
    <rPh sb="1" eb="3">
      <t>ヘイキン</t>
    </rPh>
    <phoneticPr fontId="9"/>
  </si>
  <si>
    <t>INTERCEPT関数の中身</t>
    <rPh sb="9" eb="11">
      <t>カンスウ</t>
    </rPh>
    <rPh sb="12" eb="14">
      <t>ナカミ</t>
    </rPh>
    <phoneticPr fontId="9"/>
  </si>
  <si>
    <t>① Yの平均を確認</t>
    <rPh sb="4" eb="6">
      <t>ヘイキン</t>
    </rPh>
    <rPh sb="7" eb="9">
      <t>カクニン</t>
    </rPh>
    <phoneticPr fontId="9"/>
  </si>
  <si>
    <t>② 回帰係数の値を確認</t>
    <rPh sb="2" eb="6">
      <t>カイキケイスウ</t>
    </rPh>
    <rPh sb="7" eb="8">
      <t>アタイ</t>
    </rPh>
    <rPh sb="9" eb="11">
      <t>カクニン</t>
    </rPh>
    <phoneticPr fontId="9"/>
  </si>
  <si>
    <t>③ Xの平均を確認</t>
    <rPh sb="4" eb="6">
      <t>ヘイキン</t>
    </rPh>
    <rPh sb="7" eb="9">
      <t>カクニン</t>
    </rPh>
    <phoneticPr fontId="9"/>
  </si>
  <si>
    <t>④ 切片 = yの平均 - 回帰係数 × xの平均</t>
    <rPh sb="2" eb="4">
      <t>セッペン</t>
    </rPh>
    <rPh sb="9" eb="11">
      <t>ヘイキン</t>
    </rPh>
    <rPh sb="14" eb="18">
      <t>カイキケイスウ</t>
    </rPh>
    <rPh sb="23" eb="25">
      <t>ヘイキン</t>
    </rPh>
    <phoneticPr fontId="9"/>
  </si>
  <si>
    <t>https://www.stat.go.jp/dss/course/701.html</t>
  </si>
  <si>
    <t>【参考サイト】</t>
    <rPh sb="1" eb="3">
      <t>サンコウ</t>
    </rPh>
    <phoneticPr fontId="9"/>
  </si>
  <si>
    <t>RQS関数の中身</t>
    <rPh sb="3" eb="5">
      <t>カンスウ</t>
    </rPh>
    <rPh sb="6" eb="8">
      <t>ナカミ</t>
    </rPh>
    <phoneticPr fontId="9"/>
  </si>
  <si>
    <t>① 実データの偏差の2乗和を出す</t>
    <rPh sb="2" eb="3">
      <t>ジツ</t>
    </rPh>
    <rPh sb="7" eb="9">
      <t>ヘンサ</t>
    </rPh>
    <rPh sb="11" eb="12">
      <t>ジョウ</t>
    </rPh>
    <rPh sb="12" eb="13">
      <t>ワ</t>
    </rPh>
    <rPh sb="14" eb="15">
      <t>ダ</t>
    </rPh>
    <phoneticPr fontId="9"/>
  </si>
  <si>
    <t>Yの平均</t>
    <rPh sb="2" eb="4">
      <t>ヘイキン</t>
    </rPh>
    <phoneticPr fontId="9"/>
  </si>
  <si>
    <t>偏差</t>
    <rPh sb="0" eb="2">
      <t>ヘンサ</t>
    </rPh>
    <phoneticPr fontId="9"/>
  </si>
  <si>
    <t>偏差2乗</t>
    <rPh sb="0" eb="2">
      <t>ヘンサ</t>
    </rPh>
    <rPh sb="3" eb="4">
      <t>ジョウ</t>
    </rPh>
    <phoneticPr fontId="9"/>
  </si>
  <si>
    <t>② 回帰式で出力した予測値で同じように出力</t>
    <rPh sb="2" eb="5">
      <t>カイキシキ</t>
    </rPh>
    <rPh sb="6" eb="8">
      <t>シュツリョク</t>
    </rPh>
    <rPh sb="10" eb="13">
      <t>ヨソクチ</t>
    </rPh>
    <rPh sb="14" eb="15">
      <t>オナ</t>
    </rPh>
    <rPh sb="19" eb="21">
      <t>シュツリョク</t>
    </rPh>
    <phoneticPr fontId="9"/>
  </si>
  <si>
    <t>Y予測</t>
    <rPh sb="1" eb="3">
      <t>ヨソク</t>
    </rPh>
    <phoneticPr fontId="9"/>
  </si>
  <si>
    <t>INTERCEPT</t>
    <phoneticPr fontId="9"/>
  </si>
  <si>
    <t>残差</t>
    <rPh sb="0" eb="2">
      <t>ザンサ</t>
    </rPh>
    <phoneticPr fontId="9"/>
  </si>
  <si>
    <t>③ ①の合計ー②の合計 / ①の合計</t>
    <rPh sb="4" eb="6">
      <t>ゴウケイ</t>
    </rPh>
    <rPh sb="9" eb="11">
      <t>ゴウケイ</t>
    </rPh>
    <rPh sb="16" eb="18">
      <t>ゴウケイ</t>
    </rPh>
    <phoneticPr fontId="9"/>
  </si>
  <si>
    <t>合計1</t>
    <phoneticPr fontId="9"/>
  </si>
  <si>
    <t>合計2</t>
    <rPh sb="0" eb="2">
      <t>ゴウケイ</t>
    </rPh>
    <phoneticPr fontId="9"/>
  </si>
  <si>
    <t>相関係数</t>
    <rPh sb="0" eb="4">
      <t>ソウカンケイスウ</t>
    </rPh>
    <phoneticPr fontId="9"/>
  </si>
  <si>
    <t>第5章 回帰直線と予測 - Excel補助資料</t>
    <rPh sb="19" eb="23">
      <t>ホジョシリョウ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</si>
</sst>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"/>
  </numFmts>
  <fonts count="15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2"/>
      <charset val="1"/>
    </font>
    <font>
      <sz val="10"/>
      <color rgb="FF6B6B6B"/>
      <name val="メイリオ"/>
      <family val="3"/>
      <charset val="128"/>
    </font>
    <font>
      <sz val="10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  <font>
      <b/>
      <sz val="10"/>
      <color rgb="FFFFFFFF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vertical="center"/>
    </xf>
    <xf numFmtId="40" fontId="3" fillId="0" borderId="2" xfId="1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グラフ例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'5-2 最小二乗法'!$D$5</c:f>
              <c:strCache>
                <c:ptCount val="1"/>
                <c:pt idx="0">
                  <c:v>Y(実際)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1850364210091716E-2"/>
                  <c:y val="0.325041469816272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'5-2 最小二乗法'!$C$6:$C$15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</c:numCache>
            </c:numRef>
          </c:xVal>
          <c:yVal>
            <c:numRef>
              <c:f>'5-2 最小二乗法'!$D$6:$D$15</c:f>
              <c:numCache>
                <c:formatCode>General</c:formatCode>
                <c:ptCount val="10"/>
                <c:pt idx="0">
                  <c:v>48</c:v>
                </c:pt>
                <c:pt idx="1">
                  <c:v>56</c:v>
                </c:pt>
                <c:pt idx="2">
                  <c:v>60</c:v>
                </c:pt>
                <c:pt idx="3">
                  <c:v>64</c:v>
                </c:pt>
                <c:pt idx="4">
                  <c:v>70</c:v>
                </c:pt>
                <c:pt idx="5">
                  <c:v>76</c:v>
                </c:pt>
                <c:pt idx="6">
                  <c:v>78</c:v>
                </c:pt>
                <c:pt idx="7">
                  <c:v>82</c:v>
                </c:pt>
                <c:pt idx="8">
                  <c:v>90</c:v>
                </c:pt>
                <c:pt idx="9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02-41F5-B487-D0F717E2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6045343"/>
        <c:axId val="1516045823"/>
      </c:scatterChart>
      <c:valAx>
        <c:axId val="1516045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6045823"/>
        <c:crosses val="autoZero"/>
        <c:crossBetween val="midCat"/>
      </c:valAx>
      <c:valAx>
        <c:axId val="151604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604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6</xdr:col>
      <xdr:colOff>0</xdr:colOff>
      <xdr:row>39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F11462-38AF-E533-7536-6E1E75E9F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14" customWidth="1"/>
    <col min="2" max="2" width="28" style="14" customWidth="1"/>
    <col min="3" max="3" width="70" style="14" customWidth="1"/>
    <col min="4" max="16384" width="8.7109375" style="14"/>
  </cols>
  <sheetData>
    <row r="1" spans="2:3" ht="18.75" customHeight="1" x14ac:dyDescent="0.25"/>
    <row r="2" spans="2:3" ht="30" customHeight="1" x14ac:dyDescent="0.25">
      <c r="B2" s="6" t="s">
        <v>139</v>
      </c>
    </row>
    <row r="3" spans="2:3" ht="18.75" customHeight="1" x14ac:dyDescent="0.25">
      <c r="B3" s="10" t="s">
        <v>39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7" t="s">
        <v>0</v>
      </c>
    </row>
    <row r="7" spans="2:3" ht="18.75" customHeight="1" x14ac:dyDescent="0.25"/>
    <row r="8" spans="2:3" ht="18.75" customHeight="1" x14ac:dyDescent="0.25">
      <c r="B8" s="1" t="s">
        <v>40</v>
      </c>
      <c r="C8" s="2" t="s">
        <v>41</v>
      </c>
    </row>
    <row r="9" spans="2:3" ht="18.75" customHeight="1" x14ac:dyDescent="0.25">
      <c r="B9" s="1" t="s">
        <v>42</v>
      </c>
      <c r="C9" s="2" t="s">
        <v>43</v>
      </c>
    </row>
    <row r="10" spans="2:3" ht="18.75" customHeight="1" x14ac:dyDescent="0.25">
      <c r="B10" s="1" t="s">
        <v>44</v>
      </c>
      <c r="C10" s="2" t="s">
        <v>1</v>
      </c>
    </row>
    <row r="11" spans="2:3" ht="18.75" customHeight="1" x14ac:dyDescent="0.25">
      <c r="B11" s="1" t="s">
        <v>45</v>
      </c>
      <c r="C11" s="2" t="s">
        <v>46</v>
      </c>
    </row>
    <row r="12" spans="2:3" ht="18.75" customHeight="1" x14ac:dyDescent="0.25"/>
    <row r="13" spans="2:3" ht="18.75" customHeight="1" x14ac:dyDescent="0.25">
      <c r="B13" s="7" t="s">
        <v>2</v>
      </c>
    </row>
    <row r="14" spans="2:3" ht="18.75" customHeight="1" x14ac:dyDescent="0.25">
      <c r="B14" s="2" t="s">
        <v>47</v>
      </c>
    </row>
    <row r="15" spans="2:3" ht="18.75" customHeight="1" x14ac:dyDescent="0.25">
      <c r="B15" s="2" t="s">
        <v>3</v>
      </c>
    </row>
    <row r="16" spans="2:3" ht="18.75" customHeight="1" x14ac:dyDescent="0.25"/>
    <row r="17" spans="2:2" ht="18.75" customHeight="1" x14ac:dyDescent="0.25"/>
    <row r="18" spans="2:2" ht="18.75" customHeight="1" x14ac:dyDescent="0.25">
      <c r="B18" s="10" t="s">
        <v>48</v>
      </c>
    </row>
    <row r="19" spans="2:2" ht="18.75" customHeight="1" x14ac:dyDescent="0.25">
      <c r="B19" s="11" t="s">
        <v>4</v>
      </c>
    </row>
    <row r="20" spans="2:2" ht="18.75" customHeight="1" x14ac:dyDescent="0.25"/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"/>
  <sheetViews>
    <sheetView zoomScaleNormal="100" workbookViewId="0"/>
  </sheetViews>
  <sheetFormatPr defaultColWidth="8.7109375" defaultRowHeight="18.75" x14ac:dyDescent="0.25"/>
  <cols>
    <col min="1" max="1" width="4.7109375" style="14" customWidth="1"/>
    <col min="2" max="2" width="10.7109375" style="14" customWidth="1"/>
    <col min="3" max="4" width="16.7109375" style="14" customWidth="1"/>
    <col min="5" max="5" width="4.7109375" style="14" customWidth="1"/>
    <col min="6" max="6" width="22.7109375" style="14" customWidth="1"/>
    <col min="7" max="7" width="15.7109375" style="14" customWidth="1"/>
    <col min="8" max="8" width="4.7109375" style="14" customWidth="1"/>
    <col min="9" max="16384" width="8.7109375" style="14"/>
  </cols>
  <sheetData>
    <row r="1" spans="2:9" ht="18.75" customHeight="1" x14ac:dyDescent="0.25"/>
    <row r="2" spans="2:9" ht="30" customHeight="1" x14ac:dyDescent="0.25">
      <c r="B2" s="3" t="s">
        <v>90</v>
      </c>
    </row>
    <row r="3" spans="2:9" ht="18.75" customHeight="1" x14ac:dyDescent="0.25">
      <c r="B3" s="10" t="s">
        <v>91</v>
      </c>
    </row>
    <row r="4" spans="2:9" ht="18.75" customHeight="1" x14ac:dyDescent="0.25"/>
    <row r="5" spans="2:9" ht="18.75" customHeight="1" x14ac:dyDescent="0.25">
      <c r="B5" s="15" t="s">
        <v>5</v>
      </c>
      <c r="C5" s="15" t="s">
        <v>92</v>
      </c>
      <c r="D5" s="15" t="s">
        <v>93</v>
      </c>
      <c r="F5" s="15" t="s">
        <v>6</v>
      </c>
      <c r="G5" s="15" t="s">
        <v>7</v>
      </c>
    </row>
    <row r="6" spans="2:9" ht="18.75" customHeight="1" x14ac:dyDescent="0.25">
      <c r="B6" s="16">
        <v>1</v>
      </c>
      <c r="C6" s="16">
        <v>1</v>
      </c>
      <c r="D6" s="16">
        <v>48</v>
      </c>
      <c r="F6" s="17" t="s">
        <v>70</v>
      </c>
      <c r="G6" s="18">
        <f>SLOPE(D6:D15,C6:C15)</f>
        <v>7.9750778816199377</v>
      </c>
      <c r="I6" s="14" t="str">
        <f ca="1">_xlfn.FORMULATEXT(G6)</f>
        <v>=SLOPE(D6:D15,C6:C15)</v>
      </c>
    </row>
    <row r="7" spans="2:9" ht="18.75" customHeight="1" x14ac:dyDescent="0.25">
      <c r="B7" s="16">
        <v>2</v>
      </c>
      <c r="C7" s="16">
        <v>2</v>
      </c>
      <c r="D7" s="16">
        <v>56</v>
      </c>
      <c r="F7" s="17" t="s">
        <v>71</v>
      </c>
      <c r="G7" s="18">
        <f>INTERCEPT(D6:D15,C6:C15)</f>
        <v>42.492211838006227</v>
      </c>
      <c r="I7" s="14" t="str">
        <f ca="1">_xlfn.FORMULATEXT(G7)</f>
        <v>=INTERCEPT(D6:D15,C6:C15)</v>
      </c>
    </row>
    <row r="8" spans="2:9" ht="18.75" customHeight="1" x14ac:dyDescent="0.25">
      <c r="B8" s="16">
        <v>3</v>
      </c>
      <c r="C8" s="16">
        <v>2</v>
      </c>
      <c r="D8" s="16">
        <v>60</v>
      </c>
    </row>
    <row r="9" spans="2:9" ht="18.75" customHeight="1" x14ac:dyDescent="0.25">
      <c r="B9" s="16">
        <v>4</v>
      </c>
      <c r="C9" s="16">
        <v>3</v>
      </c>
      <c r="D9" s="16">
        <v>64</v>
      </c>
      <c r="F9" s="8" t="s">
        <v>94</v>
      </c>
    </row>
    <row r="10" spans="2:9" ht="18.75" customHeight="1" x14ac:dyDescent="0.25">
      <c r="B10" s="16">
        <v>5</v>
      </c>
      <c r="C10" s="16">
        <v>3</v>
      </c>
      <c r="D10" s="16">
        <v>70</v>
      </c>
    </row>
    <row r="11" spans="2:9" ht="18.75" customHeight="1" x14ac:dyDescent="0.25">
      <c r="B11" s="16">
        <v>6</v>
      </c>
      <c r="C11" s="16">
        <v>4</v>
      </c>
      <c r="D11" s="16">
        <v>76</v>
      </c>
      <c r="F11" s="15" t="s">
        <v>95</v>
      </c>
      <c r="G11" s="15" t="s">
        <v>96</v>
      </c>
    </row>
    <row r="12" spans="2:9" ht="18.75" customHeight="1" x14ac:dyDescent="0.25">
      <c r="B12" s="16">
        <v>7</v>
      </c>
      <c r="C12" s="16">
        <v>4</v>
      </c>
      <c r="D12" s="16">
        <v>78</v>
      </c>
      <c r="F12" s="16">
        <v>0</v>
      </c>
      <c r="G12" s="19">
        <f>0*$G$6+$G$7</f>
        <v>42.492211838006227</v>
      </c>
      <c r="I12" s="14" t="str">
        <f ca="1">_xlfn.FORMULATEXT(G12)</f>
        <v>=0*$G$6+$G$7</v>
      </c>
    </row>
    <row r="13" spans="2:9" ht="18.75" customHeight="1" x14ac:dyDescent="0.25">
      <c r="B13" s="16">
        <v>8</v>
      </c>
      <c r="C13" s="16">
        <v>5</v>
      </c>
      <c r="D13" s="16">
        <v>82</v>
      </c>
      <c r="F13" s="16">
        <v>1</v>
      </c>
      <c r="G13" s="19">
        <f>1*$G$6+$G$7</f>
        <v>50.467289719626166</v>
      </c>
      <c r="I13" s="14" t="str">
        <f t="shared" ref="I13:I17" ca="1" si="0">_xlfn.FORMULATEXT(G13)</f>
        <v>=1*$G$6+$G$7</v>
      </c>
    </row>
    <row r="14" spans="2:9" ht="18.75" customHeight="1" x14ac:dyDescent="0.25">
      <c r="B14" s="16">
        <v>9</v>
      </c>
      <c r="C14" s="16">
        <v>6</v>
      </c>
      <c r="D14" s="16">
        <v>90</v>
      </c>
      <c r="F14" s="16">
        <v>3</v>
      </c>
      <c r="G14" s="19">
        <f>3*$G$6+$G$7</f>
        <v>66.417445482866043</v>
      </c>
      <c r="I14" s="14" t="str">
        <f t="shared" ca="1" si="0"/>
        <v>=3*$G$6+$G$7</v>
      </c>
    </row>
    <row r="15" spans="2:9" ht="18.75" customHeight="1" x14ac:dyDescent="0.25">
      <c r="B15" s="16">
        <v>10</v>
      </c>
      <c r="C15" s="16">
        <v>7</v>
      </c>
      <c r="D15" s="16">
        <v>96</v>
      </c>
      <c r="F15" s="16">
        <v>5</v>
      </c>
      <c r="G15" s="19">
        <f>5*$G$6+$G$7</f>
        <v>82.36760124610592</v>
      </c>
      <c r="I15" s="14" t="str">
        <f t="shared" ca="1" si="0"/>
        <v>=5*$G$6+$G$7</v>
      </c>
    </row>
    <row r="16" spans="2:9" ht="18.75" customHeight="1" x14ac:dyDescent="0.25">
      <c r="F16" s="16">
        <v>8</v>
      </c>
      <c r="G16" s="19">
        <f>8*$G$6+$G$7</f>
        <v>106.29283489096574</v>
      </c>
      <c r="I16" s="14" t="str">
        <f t="shared" ca="1" si="0"/>
        <v>=8*$G$6+$G$7</v>
      </c>
    </row>
    <row r="17" spans="2:9" ht="18.75" customHeight="1" x14ac:dyDescent="0.25">
      <c r="F17" s="16">
        <v>10</v>
      </c>
      <c r="G17" s="19">
        <f>10*$G$6+$G$7</f>
        <v>122.2429906542056</v>
      </c>
      <c r="I17" s="14" t="str">
        <f t="shared" ca="1" si="0"/>
        <v>=10*$G$6+$G$7</v>
      </c>
    </row>
    <row r="18" spans="2:9" ht="18.75" customHeight="1" x14ac:dyDescent="0.25">
      <c r="B18" s="8" t="s">
        <v>8</v>
      </c>
    </row>
    <row r="19" spans="2:9" ht="18.75" customHeight="1" x14ac:dyDescent="0.25">
      <c r="B19" s="12" t="s">
        <v>97</v>
      </c>
    </row>
    <row r="20" spans="2:9" ht="18.75" customHeight="1" x14ac:dyDescent="0.25">
      <c r="B20" s="12" t="s">
        <v>98</v>
      </c>
    </row>
    <row r="21" spans="2:9" ht="18.75" customHeight="1" x14ac:dyDescent="0.25">
      <c r="B21" s="12" t="s">
        <v>99</v>
      </c>
    </row>
    <row r="22" spans="2:9" ht="18.75" customHeight="1" x14ac:dyDescent="0.25">
      <c r="B22" s="12" t="s">
        <v>100</v>
      </c>
    </row>
    <row r="23" spans="2:9" ht="18.75" customHeight="1" x14ac:dyDescent="0.25">
      <c r="B23" s="12" t="s">
        <v>101</v>
      </c>
    </row>
    <row r="24" spans="2:9" ht="18.75" customHeight="1" x14ac:dyDescent="0.25"/>
    <row r="25" spans="2:9" ht="18.75" customHeight="1" x14ac:dyDescent="0.25">
      <c r="B25" s="8" t="s">
        <v>9</v>
      </c>
    </row>
    <row r="26" spans="2:9" x14ac:dyDescent="0.25">
      <c r="B26" s="12" t="s">
        <v>104</v>
      </c>
    </row>
    <row r="27" spans="2:9" x14ac:dyDescent="0.25">
      <c r="B27" s="12" t="s">
        <v>10</v>
      </c>
    </row>
    <row r="28" spans="2:9" x14ac:dyDescent="0.25">
      <c r="B28" s="12" t="s">
        <v>102</v>
      </c>
    </row>
    <row r="29" spans="2:9" x14ac:dyDescent="0.25">
      <c r="B29" s="12" t="s">
        <v>103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55"/>
  <sheetViews>
    <sheetView zoomScaleNormal="100" workbookViewId="0">
      <selection activeCell="G26" sqref="G26"/>
    </sheetView>
  </sheetViews>
  <sheetFormatPr defaultColWidth="8.7109375" defaultRowHeight="18.75" x14ac:dyDescent="0.25"/>
  <cols>
    <col min="1" max="1" width="4.7109375" style="14" customWidth="1"/>
    <col min="2" max="7" width="12.7109375" style="14" customWidth="1"/>
    <col min="8" max="8" width="4.7109375" style="14" customWidth="1"/>
    <col min="9" max="9" width="14" style="14" customWidth="1"/>
    <col min="10" max="10" width="10" style="14" customWidth="1"/>
    <col min="11" max="11" width="4.7109375" style="14" customWidth="1"/>
    <col min="12" max="13" width="8.7109375" style="14"/>
    <col min="14" max="14" width="8.7109375" style="14" customWidth="1"/>
    <col min="15" max="16384" width="8.7109375" style="14"/>
  </cols>
  <sheetData>
    <row r="1" spans="2:23" ht="18.75" customHeight="1" x14ac:dyDescent="0.25"/>
    <row r="2" spans="2:23" ht="30" customHeight="1" x14ac:dyDescent="0.25">
      <c r="B2" s="3" t="s">
        <v>77</v>
      </c>
    </row>
    <row r="3" spans="2:23" ht="18.75" customHeight="1" x14ac:dyDescent="0.25">
      <c r="B3" s="10" t="s">
        <v>78</v>
      </c>
    </row>
    <row r="4" spans="2:23" ht="18.75" customHeight="1" x14ac:dyDescent="0.25"/>
    <row r="5" spans="2:23" ht="18.75" customHeight="1" x14ac:dyDescent="0.25">
      <c r="B5" s="15" t="s">
        <v>5</v>
      </c>
      <c r="C5" s="15" t="s">
        <v>11</v>
      </c>
      <c r="D5" s="15" t="s">
        <v>79</v>
      </c>
      <c r="E5" s="15" t="s">
        <v>80</v>
      </c>
      <c r="F5" s="15" t="s">
        <v>12</v>
      </c>
      <c r="G5" s="15" t="s">
        <v>81</v>
      </c>
      <c r="I5" s="15" t="s">
        <v>6</v>
      </c>
      <c r="J5" s="15" t="s">
        <v>7</v>
      </c>
    </row>
    <row r="6" spans="2:23" ht="18.75" customHeight="1" x14ac:dyDescent="0.25">
      <c r="B6" s="30">
        <v>1</v>
      </c>
      <c r="C6" s="16">
        <v>1</v>
      </c>
      <c r="D6" s="16">
        <v>48</v>
      </c>
      <c r="E6" s="18">
        <f t="shared" ref="E6:E15" si="0">$J$6*C6+$J$7</f>
        <v>50.467289719626166</v>
      </c>
      <c r="F6" s="18">
        <f t="shared" ref="F6:F15" si="1">D6-E6</f>
        <v>-2.4672897196261658</v>
      </c>
      <c r="G6" s="18">
        <f t="shared" ref="G6:G15" si="2">F6^2</f>
        <v>6.0875185605729643</v>
      </c>
      <c r="I6" s="17" t="s">
        <v>82</v>
      </c>
      <c r="J6" s="18">
        <f>SLOPE(D6:D15,C6:C15)</f>
        <v>7.9750778816199377</v>
      </c>
      <c r="L6" s="14" t="str">
        <f ca="1">_xlfn.FORMULATEXT(J6)</f>
        <v>=SLOPE(D6:D15,C6:C15)</v>
      </c>
    </row>
    <row r="7" spans="2:23" ht="18.75" customHeight="1" x14ac:dyDescent="0.25">
      <c r="B7" s="30">
        <v>2</v>
      </c>
      <c r="C7" s="16">
        <v>2</v>
      </c>
      <c r="D7" s="16">
        <v>56</v>
      </c>
      <c r="E7" s="18">
        <f t="shared" si="0"/>
        <v>58.442367601246104</v>
      </c>
      <c r="F7" s="18">
        <f t="shared" si="1"/>
        <v>-2.4423676012461044</v>
      </c>
      <c r="G7" s="18">
        <f t="shared" si="2"/>
        <v>5.9651594996166502</v>
      </c>
      <c r="I7" s="17" t="s">
        <v>71</v>
      </c>
      <c r="J7" s="18">
        <f>INTERCEPT(D6:D15,C6:C15)</f>
        <v>42.492211838006227</v>
      </c>
      <c r="L7" s="14" t="str">
        <f ca="1">_xlfn.FORMULATEXT(J7)</f>
        <v>=INTERCEPT(D6:D15,C6:C15)</v>
      </c>
    </row>
    <row r="8" spans="2:23" ht="18.75" customHeight="1" x14ac:dyDescent="0.25">
      <c r="B8" s="30">
        <v>3</v>
      </c>
      <c r="C8" s="16">
        <v>2</v>
      </c>
      <c r="D8" s="16">
        <v>60</v>
      </c>
      <c r="E8" s="18">
        <f t="shared" si="0"/>
        <v>58.442367601246104</v>
      </c>
      <c r="F8" s="18">
        <f t="shared" si="1"/>
        <v>1.5576323987538956</v>
      </c>
      <c r="G8" s="18">
        <f t="shared" si="2"/>
        <v>2.4262186896478148</v>
      </c>
    </row>
    <row r="9" spans="2:23" ht="18.75" customHeight="1" x14ac:dyDescent="0.25">
      <c r="B9" s="30">
        <v>4</v>
      </c>
      <c r="C9" s="16">
        <v>3</v>
      </c>
      <c r="D9" s="16">
        <v>64</v>
      </c>
      <c r="E9" s="18">
        <f t="shared" si="0"/>
        <v>66.417445482866043</v>
      </c>
      <c r="F9" s="18">
        <f t="shared" si="1"/>
        <v>-2.417445482866043</v>
      </c>
      <c r="G9" s="18">
        <f t="shared" si="2"/>
        <v>5.8440426626294357</v>
      </c>
    </row>
    <row r="10" spans="2:23" ht="18.75" customHeight="1" x14ac:dyDescent="0.25">
      <c r="B10" s="30">
        <v>5</v>
      </c>
      <c r="C10" s="16">
        <v>3</v>
      </c>
      <c r="D10" s="16">
        <v>70</v>
      </c>
      <c r="E10" s="18">
        <f t="shared" si="0"/>
        <v>66.417445482866043</v>
      </c>
      <c r="F10" s="18">
        <f t="shared" si="1"/>
        <v>3.582554517133957</v>
      </c>
      <c r="G10" s="18">
        <f t="shared" si="2"/>
        <v>12.83469686823692</v>
      </c>
      <c r="L10" s="8" t="s">
        <v>106</v>
      </c>
      <c r="P10" s="15" t="s">
        <v>117</v>
      </c>
      <c r="Q10" s="15" t="s">
        <v>118</v>
      </c>
      <c r="S10" s="8" t="s">
        <v>119</v>
      </c>
      <c r="W10" s="15" t="s">
        <v>118</v>
      </c>
    </row>
    <row r="11" spans="2:23" ht="18.75" customHeight="1" x14ac:dyDescent="0.25">
      <c r="B11" s="30">
        <v>6</v>
      </c>
      <c r="C11" s="16">
        <v>4</v>
      </c>
      <c r="D11" s="16">
        <v>76</v>
      </c>
      <c r="E11" s="18">
        <f t="shared" si="0"/>
        <v>74.392523364485982</v>
      </c>
      <c r="F11" s="18">
        <f t="shared" si="1"/>
        <v>1.6074766355140184</v>
      </c>
      <c r="G11" s="18">
        <f t="shared" si="2"/>
        <v>2.5839811337234684</v>
      </c>
      <c r="L11" s="12" t="s">
        <v>107</v>
      </c>
      <c r="P11" s="16">
        <f>AVERAGE(C6:C15)</f>
        <v>3.7</v>
      </c>
      <c r="Q11" s="16">
        <f>AVERAGE(D6:D15)</f>
        <v>72</v>
      </c>
      <c r="S11" s="12" t="s">
        <v>120</v>
      </c>
      <c r="W11" s="27">
        <f>Q11-P55*P11</f>
        <v>42.492211838006227</v>
      </c>
    </row>
    <row r="12" spans="2:23" ht="18.75" customHeight="1" x14ac:dyDescent="0.25">
      <c r="B12" s="30">
        <v>7</v>
      </c>
      <c r="C12" s="16">
        <v>4</v>
      </c>
      <c r="D12" s="16">
        <v>78</v>
      </c>
      <c r="E12" s="18">
        <f t="shared" si="0"/>
        <v>74.392523364485982</v>
      </c>
      <c r="F12" s="18">
        <f t="shared" si="1"/>
        <v>3.6074766355140184</v>
      </c>
      <c r="G12" s="18">
        <f t="shared" si="2"/>
        <v>13.013887675779543</v>
      </c>
      <c r="L12" s="12" t="s">
        <v>108</v>
      </c>
      <c r="S12" s="12" t="s">
        <v>121</v>
      </c>
    </row>
    <row r="13" spans="2:23" ht="18.75" customHeight="1" x14ac:dyDescent="0.25">
      <c r="B13" s="30">
        <v>8</v>
      </c>
      <c r="C13" s="16">
        <v>5</v>
      </c>
      <c r="D13" s="16">
        <v>82</v>
      </c>
      <c r="E13" s="18">
        <f t="shared" si="0"/>
        <v>82.36760124610592</v>
      </c>
      <c r="F13" s="18">
        <f t="shared" si="1"/>
        <v>-0.36760124610592015</v>
      </c>
      <c r="G13" s="18">
        <f t="shared" si="2"/>
        <v>0.13513067613862528</v>
      </c>
      <c r="S13" s="12" t="s">
        <v>122</v>
      </c>
    </row>
    <row r="14" spans="2:23" ht="18.75" customHeight="1" x14ac:dyDescent="0.25">
      <c r="B14" s="30">
        <v>9</v>
      </c>
      <c r="C14" s="16">
        <v>6</v>
      </c>
      <c r="D14" s="16">
        <v>90</v>
      </c>
      <c r="E14" s="18">
        <f t="shared" si="0"/>
        <v>90.342679127725859</v>
      </c>
      <c r="F14" s="18">
        <f t="shared" si="1"/>
        <v>-0.34267912772585873</v>
      </c>
      <c r="G14" s="18">
        <f t="shared" si="2"/>
        <v>0.1174289845789554</v>
      </c>
      <c r="L14" s="15" t="s">
        <v>11</v>
      </c>
      <c r="M14" s="15" t="s">
        <v>79</v>
      </c>
      <c r="N14" s="15" t="s">
        <v>109</v>
      </c>
      <c r="O14" s="15" t="s">
        <v>110</v>
      </c>
      <c r="S14" s="12" t="s">
        <v>123</v>
      </c>
      <c r="T14" s="12"/>
    </row>
    <row r="15" spans="2:23" ht="18.75" customHeight="1" thickBot="1" x14ac:dyDescent="0.3">
      <c r="B15" s="31">
        <v>10</v>
      </c>
      <c r="C15" s="24">
        <v>7</v>
      </c>
      <c r="D15" s="24">
        <v>96</v>
      </c>
      <c r="E15" s="25">
        <f t="shared" si="0"/>
        <v>98.317757009345797</v>
      </c>
      <c r="F15" s="25">
        <f t="shared" si="1"/>
        <v>-2.3177570093457973</v>
      </c>
      <c r="G15" s="25">
        <f t="shared" si="2"/>
        <v>5.3719975543715748</v>
      </c>
      <c r="L15" s="16">
        <v>1</v>
      </c>
      <c r="M15" s="16">
        <v>48</v>
      </c>
      <c r="N15" s="20">
        <f>L15-$P$11</f>
        <v>-2.7</v>
      </c>
      <c r="O15" s="20">
        <f>M15-$Q$11</f>
        <v>-24</v>
      </c>
    </row>
    <row r="16" spans="2:23" ht="18.75" customHeight="1" thickTop="1" x14ac:dyDescent="0.25">
      <c r="B16" s="21" t="s">
        <v>14</v>
      </c>
      <c r="C16" s="22"/>
      <c r="D16" s="22"/>
      <c r="E16" s="22"/>
      <c r="F16" s="23">
        <f>SUM(F6:F15)</f>
        <v>0</v>
      </c>
      <c r="G16" s="23">
        <f>SUM(G6:G15)</f>
        <v>54.380062305295951</v>
      </c>
      <c r="L16" s="16">
        <v>2</v>
      </c>
      <c r="M16" s="16">
        <v>56</v>
      </c>
      <c r="N16" s="20">
        <f t="shared" ref="N16:N24" si="3">L16-$P$11</f>
        <v>-1.7000000000000002</v>
      </c>
      <c r="O16" s="20">
        <f t="shared" ref="O16:O24" si="4">M16-$Q$11</f>
        <v>-16</v>
      </c>
    </row>
    <row r="17" spans="2:16" ht="18.75" customHeight="1" x14ac:dyDescent="0.25">
      <c r="L17" s="16">
        <v>2</v>
      </c>
      <c r="M17" s="16">
        <v>60</v>
      </c>
      <c r="N17" s="20">
        <f t="shared" si="3"/>
        <v>-1.7000000000000002</v>
      </c>
      <c r="O17" s="20">
        <f t="shared" si="4"/>
        <v>-12</v>
      </c>
    </row>
    <row r="18" spans="2:16" ht="18.75" customHeight="1" x14ac:dyDescent="0.25">
      <c r="B18" s="8" t="s">
        <v>8</v>
      </c>
      <c r="L18" s="16">
        <v>3</v>
      </c>
      <c r="M18" s="16">
        <v>64</v>
      </c>
      <c r="N18" s="20">
        <f t="shared" si="3"/>
        <v>-0.70000000000000018</v>
      </c>
      <c r="O18" s="20">
        <f t="shared" si="4"/>
        <v>-8</v>
      </c>
    </row>
    <row r="19" spans="2:16" ht="18.75" customHeight="1" x14ac:dyDescent="0.25">
      <c r="B19" s="12" t="s">
        <v>83</v>
      </c>
      <c r="L19" s="16">
        <v>3</v>
      </c>
      <c r="M19" s="16">
        <v>70</v>
      </c>
      <c r="N19" s="20">
        <f t="shared" si="3"/>
        <v>-0.70000000000000018</v>
      </c>
      <c r="O19" s="20">
        <f t="shared" si="4"/>
        <v>-2</v>
      </c>
    </row>
    <row r="20" spans="2:16" ht="18.75" customHeight="1" x14ac:dyDescent="0.25">
      <c r="B20" s="12" t="s">
        <v>84</v>
      </c>
      <c r="L20" s="16">
        <v>4</v>
      </c>
      <c r="M20" s="16">
        <v>76</v>
      </c>
      <c r="N20" s="20">
        <f t="shared" si="3"/>
        <v>0.29999999999999982</v>
      </c>
      <c r="O20" s="20">
        <f t="shared" si="4"/>
        <v>4</v>
      </c>
    </row>
    <row r="21" spans="2:16" ht="18.75" customHeight="1" x14ac:dyDescent="0.25">
      <c r="B21" s="12" t="s">
        <v>85</v>
      </c>
      <c r="L21" s="16">
        <v>4</v>
      </c>
      <c r="M21" s="16">
        <v>78</v>
      </c>
      <c r="N21" s="20">
        <f t="shared" si="3"/>
        <v>0.29999999999999982</v>
      </c>
      <c r="O21" s="20">
        <f t="shared" si="4"/>
        <v>6</v>
      </c>
    </row>
    <row r="22" spans="2:16" ht="18.75" customHeight="1" x14ac:dyDescent="0.25">
      <c r="B22" s="12" t="s">
        <v>86</v>
      </c>
      <c r="L22" s="16">
        <v>5</v>
      </c>
      <c r="M22" s="16">
        <v>82</v>
      </c>
      <c r="N22" s="20">
        <f t="shared" si="3"/>
        <v>1.2999999999999998</v>
      </c>
      <c r="O22" s="20">
        <f t="shared" si="4"/>
        <v>10</v>
      </c>
    </row>
    <row r="23" spans="2:16" ht="18.75" customHeight="1" x14ac:dyDescent="0.25">
      <c r="B23" s="12" t="s">
        <v>87</v>
      </c>
      <c r="L23" s="16">
        <v>6</v>
      </c>
      <c r="M23" s="16">
        <v>90</v>
      </c>
      <c r="N23" s="20">
        <f t="shared" si="3"/>
        <v>2.2999999999999998</v>
      </c>
      <c r="O23" s="20">
        <f t="shared" si="4"/>
        <v>18</v>
      </c>
    </row>
    <row r="24" spans="2:16" ht="18.75" customHeight="1" x14ac:dyDescent="0.25">
      <c r="L24" s="16">
        <v>7</v>
      </c>
      <c r="M24" s="16">
        <v>96</v>
      </c>
      <c r="N24" s="20">
        <f t="shared" si="3"/>
        <v>3.3</v>
      </c>
      <c r="O24" s="20">
        <f t="shared" si="4"/>
        <v>24</v>
      </c>
    </row>
    <row r="25" spans="2:16" ht="18.75" customHeight="1" x14ac:dyDescent="0.25">
      <c r="B25" s="8" t="s">
        <v>15</v>
      </c>
    </row>
    <row r="26" spans="2:16" x14ac:dyDescent="0.25">
      <c r="B26" s="12" t="s">
        <v>88</v>
      </c>
      <c r="L26" s="12" t="s">
        <v>112</v>
      </c>
    </row>
    <row r="27" spans="2:16" x14ac:dyDescent="0.25">
      <c r="B27" s="12" t="s">
        <v>10</v>
      </c>
    </row>
    <row r="28" spans="2:16" x14ac:dyDescent="0.25">
      <c r="B28" s="12" t="s">
        <v>89</v>
      </c>
      <c r="L28" s="15" t="s">
        <v>109</v>
      </c>
      <c r="M28" s="15" t="s">
        <v>110</v>
      </c>
      <c r="N28" s="15" t="s">
        <v>111</v>
      </c>
      <c r="P28" s="15" t="s">
        <v>113</v>
      </c>
    </row>
    <row r="29" spans="2:16" x14ac:dyDescent="0.25">
      <c r="L29" s="20">
        <v>-2.7</v>
      </c>
      <c r="M29" s="20">
        <v>-24</v>
      </c>
      <c r="N29" s="20">
        <f>L29*M29</f>
        <v>64.800000000000011</v>
      </c>
      <c r="P29" s="20">
        <f>SUM(N29:N38)</f>
        <v>256</v>
      </c>
    </row>
    <row r="30" spans="2:16" x14ac:dyDescent="0.25">
      <c r="L30" s="20">
        <v>-1.7000000000000002</v>
      </c>
      <c r="M30" s="20">
        <v>-16</v>
      </c>
      <c r="N30" s="20">
        <f t="shared" ref="N30:N38" si="5">L30*M30</f>
        <v>27.200000000000003</v>
      </c>
    </row>
    <row r="31" spans="2:16" x14ac:dyDescent="0.25">
      <c r="L31" s="20">
        <v>-1.7000000000000002</v>
      </c>
      <c r="M31" s="20">
        <v>-12</v>
      </c>
      <c r="N31" s="20">
        <f t="shared" si="5"/>
        <v>20.400000000000002</v>
      </c>
    </row>
    <row r="32" spans="2:16" x14ac:dyDescent="0.25">
      <c r="L32" s="20">
        <v>-0.70000000000000018</v>
      </c>
      <c r="M32" s="20">
        <v>-8</v>
      </c>
      <c r="N32" s="20">
        <f t="shared" si="5"/>
        <v>5.6000000000000014</v>
      </c>
    </row>
    <row r="33" spans="12:16" x14ac:dyDescent="0.25">
      <c r="L33" s="20">
        <v>-0.70000000000000018</v>
      </c>
      <c r="M33" s="20">
        <v>-2</v>
      </c>
      <c r="N33" s="20">
        <f t="shared" si="5"/>
        <v>1.4000000000000004</v>
      </c>
    </row>
    <row r="34" spans="12:16" x14ac:dyDescent="0.25">
      <c r="L34" s="20">
        <v>0.29999999999999982</v>
      </c>
      <c r="M34" s="20">
        <v>4</v>
      </c>
      <c r="N34" s="20">
        <f t="shared" si="5"/>
        <v>1.1999999999999993</v>
      </c>
    </row>
    <row r="35" spans="12:16" x14ac:dyDescent="0.25">
      <c r="L35" s="20">
        <v>0.29999999999999982</v>
      </c>
      <c r="M35" s="20">
        <v>6</v>
      </c>
      <c r="N35" s="20">
        <f t="shared" si="5"/>
        <v>1.7999999999999989</v>
      </c>
    </row>
    <row r="36" spans="12:16" x14ac:dyDescent="0.25">
      <c r="L36" s="20">
        <v>1.2999999999999998</v>
      </c>
      <c r="M36" s="20">
        <v>10</v>
      </c>
      <c r="N36" s="20">
        <f t="shared" si="5"/>
        <v>12.999999999999998</v>
      </c>
    </row>
    <row r="37" spans="12:16" x14ac:dyDescent="0.25">
      <c r="L37" s="20">
        <v>2.2999999999999998</v>
      </c>
      <c r="M37" s="20">
        <v>18</v>
      </c>
      <c r="N37" s="20">
        <f t="shared" si="5"/>
        <v>41.4</v>
      </c>
    </row>
    <row r="38" spans="12:16" x14ac:dyDescent="0.25">
      <c r="L38" s="20">
        <v>3.3</v>
      </c>
      <c r="M38" s="20">
        <v>24</v>
      </c>
      <c r="N38" s="20">
        <f t="shared" si="5"/>
        <v>79.199999999999989</v>
      </c>
    </row>
    <row r="40" spans="12:16" x14ac:dyDescent="0.25">
      <c r="L40" s="12" t="s">
        <v>114</v>
      </c>
    </row>
    <row r="42" spans="12:16" x14ac:dyDescent="0.25">
      <c r="L42" s="15" t="s">
        <v>109</v>
      </c>
      <c r="M42" s="15" t="s">
        <v>115</v>
      </c>
      <c r="P42" s="15" t="s">
        <v>113</v>
      </c>
    </row>
    <row r="43" spans="12:16" x14ac:dyDescent="0.25">
      <c r="L43" s="20">
        <v>-2.7</v>
      </c>
      <c r="M43" s="20">
        <f>L43*L43</f>
        <v>7.2900000000000009</v>
      </c>
      <c r="P43" s="20">
        <f>SUM(M43:M52)</f>
        <v>32.1</v>
      </c>
    </row>
    <row r="44" spans="12:16" x14ac:dyDescent="0.25">
      <c r="L44" s="20">
        <v>-1.7000000000000002</v>
      </c>
      <c r="M44" s="20">
        <f t="shared" ref="M44:M52" si="6">L44*L44</f>
        <v>2.8900000000000006</v>
      </c>
    </row>
    <row r="45" spans="12:16" x14ac:dyDescent="0.25">
      <c r="L45" s="20">
        <v>-1.7000000000000002</v>
      </c>
      <c r="M45" s="20">
        <f t="shared" si="6"/>
        <v>2.8900000000000006</v>
      </c>
    </row>
    <row r="46" spans="12:16" x14ac:dyDescent="0.25">
      <c r="L46" s="20">
        <v>-0.70000000000000018</v>
      </c>
      <c r="M46" s="20">
        <f t="shared" si="6"/>
        <v>0.49000000000000027</v>
      </c>
    </row>
    <row r="47" spans="12:16" x14ac:dyDescent="0.25">
      <c r="L47" s="20">
        <v>-0.70000000000000018</v>
      </c>
      <c r="M47" s="20">
        <f t="shared" si="6"/>
        <v>0.49000000000000027</v>
      </c>
    </row>
    <row r="48" spans="12:16" x14ac:dyDescent="0.25">
      <c r="L48" s="20">
        <v>0.29999999999999982</v>
      </c>
      <c r="M48" s="20">
        <f t="shared" si="6"/>
        <v>8.99999999999999E-2</v>
      </c>
    </row>
    <row r="49" spans="12:16" x14ac:dyDescent="0.25">
      <c r="L49" s="20">
        <v>0.29999999999999982</v>
      </c>
      <c r="M49" s="20">
        <f t="shared" si="6"/>
        <v>8.99999999999999E-2</v>
      </c>
    </row>
    <row r="50" spans="12:16" x14ac:dyDescent="0.25">
      <c r="L50" s="20">
        <v>1.2999999999999998</v>
      </c>
      <c r="M50" s="20">
        <f t="shared" si="6"/>
        <v>1.6899999999999995</v>
      </c>
    </row>
    <row r="51" spans="12:16" x14ac:dyDescent="0.25">
      <c r="L51" s="20">
        <v>2.2999999999999998</v>
      </c>
      <c r="M51" s="20">
        <f t="shared" si="6"/>
        <v>5.2899999999999991</v>
      </c>
    </row>
    <row r="52" spans="12:16" x14ac:dyDescent="0.25">
      <c r="L52" s="20">
        <v>3.3</v>
      </c>
      <c r="M52" s="20">
        <f t="shared" si="6"/>
        <v>10.889999999999999</v>
      </c>
    </row>
    <row r="54" spans="12:16" x14ac:dyDescent="0.25">
      <c r="L54" s="12" t="s">
        <v>116</v>
      </c>
      <c r="P54" s="15" t="s">
        <v>113</v>
      </c>
    </row>
    <row r="55" spans="12:16" x14ac:dyDescent="0.25">
      <c r="P55" s="26">
        <f>P29/P43</f>
        <v>7.9750778816199377</v>
      </c>
    </row>
  </sheetData>
  <phoneticPr fontId="9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0"/>
  <sheetViews>
    <sheetView zoomScaleNormal="100" workbookViewId="0"/>
  </sheetViews>
  <sheetFormatPr defaultColWidth="8.7109375" defaultRowHeight="18.75" x14ac:dyDescent="0.25"/>
  <cols>
    <col min="1" max="1" width="4.7109375" style="14" customWidth="1"/>
    <col min="2" max="2" width="6" style="14" customWidth="1"/>
    <col min="3" max="4" width="16.7109375" style="14" customWidth="1"/>
    <col min="5" max="5" width="4.7109375" style="14" customWidth="1"/>
    <col min="6" max="6" width="20.7109375" style="14" customWidth="1"/>
    <col min="7" max="8" width="13.7109375" style="14" customWidth="1"/>
    <col min="9" max="16384" width="8.7109375" style="14"/>
  </cols>
  <sheetData>
    <row r="1" spans="2:8" ht="18.75" customHeight="1" x14ac:dyDescent="0.25"/>
    <row r="2" spans="2:8" ht="30" customHeight="1" x14ac:dyDescent="0.25">
      <c r="B2" s="3" t="s">
        <v>66</v>
      </c>
    </row>
    <row r="3" spans="2:8" ht="18.75" customHeight="1" x14ac:dyDescent="0.25">
      <c r="B3" s="10" t="s">
        <v>67</v>
      </c>
    </row>
    <row r="4" spans="2:8" ht="18.75" customHeight="1" x14ac:dyDescent="0.25"/>
    <row r="5" spans="2:8" ht="18.75" customHeight="1" x14ac:dyDescent="0.25">
      <c r="B5" s="15" t="s">
        <v>16</v>
      </c>
      <c r="C5" s="15" t="s">
        <v>68</v>
      </c>
      <c r="D5" s="15" t="s">
        <v>69</v>
      </c>
      <c r="F5" s="15" t="s">
        <v>17</v>
      </c>
      <c r="G5" s="15" t="s">
        <v>18</v>
      </c>
      <c r="H5" s="15" t="s">
        <v>19</v>
      </c>
    </row>
    <row r="6" spans="2:8" ht="18.75" customHeight="1" x14ac:dyDescent="0.25">
      <c r="B6" s="16">
        <v>1</v>
      </c>
      <c r="C6" s="16">
        <v>173.2</v>
      </c>
      <c r="D6" s="16">
        <v>167.6</v>
      </c>
      <c r="F6" s="17" t="s">
        <v>20</v>
      </c>
      <c r="G6" s="18">
        <f>AVERAGE(C6:C35)</f>
        <v>170.76333333333332</v>
      </c>
      <c r="H6" s="18">
        <f>AVERAGE(D6:D35)</f>
        <v>169.25666666666669</v>
      </c>
    </row>
    <row r="7" spans="2:8" ht="18.75" customHeight="1" x14ac:dyDescent="0.25">
      <c r="B7" s="16">
        <v>2</v>
      </c>
      <c r="C7" s="16">
        <v>171.1</v>
      </c>
      <c r="D7" s="16">
        <v>176.5</v>
      </c>
      <c r="F7" s="17" t="s">
        <v>21</v>
      </c>
      <c r="G7" s="18">
        <f>_xlfn.STDEV.S(C6:C35)</f>
        <v>5.8332863709111233</v>
      </c>
      <c r="H7" s="18">
        <f>_xlfn.STDEV.S(D6:D35)</f>
        <v>4.5717787478770466</v>
      </c>
    </row>
    <row r="8" spans="2:8" ht="18.75" customHeight="1" x14ac:dyDescent="0.25">
      <c r="B8" s="16">
        <v>3</v>
      </c>
      <c r="C8" s="16">
        <v>166.8</v>
      </c>
      <c r="D8" s="16">
        <v>169.9</v>
      </c>
      <c r="F8" s="17" t="s">
        <v>22</v>
      </c>
      <c r="G8" s="18">
        <f>MAX(C6:C35)</f>
        <v>187.4</v>
      </c>
      <c r="H8" s="18">
        <f>MAX(D6:D35)</f>
        <v>176.6</v>
      </c>
    </row>
    <row r="9" spans="2:8" ht="18.75" customHeight="1" x14ac:dyDescent="0.25">
      <c r="B9" s="16">
        <v>4</v>
      </c>
      <c r="C9" s="16">
        <v>172.1</v>
      </c>
      <c r="D9" s="16">
        <v>176.3</v>
      </c>
      <c r="F9" s="17" t="s">
        <v>23</v>
      </c>
      <c r="G9" s="18">
        <f>MIN(C6:C35)</f>
        <v>158.30000000000001</v>
      </c>
      <c r="H9" s="18">
        <f>MIN(D6:D35)</f>
        <v>161</v>
      </c>
    </row>
    <row r="10" spans="2:8" ht="18.75" customHeight="1" x14ac:dyDescent="0.25">
      <c r="B10" s="16">
        <v>5</v>
      </c>
      <c r="C10" s="16">
        <v>171.8</v>
      </c>
      <c r="D10" s="16">
        <v>163.69999999999999</v>
      </c>
    </row>
    <row r="11" spans="2:8" ht="18.75" customHeight="1" x14ac:dyDescent="0.25">
      <c r="B11" s="16">
        <v>6</v>
      </c>
      <c r="C11" s="16">
        <v>168.7</v>
      </c>
      <c r="D11" s="16">
        <v>168.1</v>
      </c>
      <c r="F11" s="17" t="s">
        <v>70</v>
      </c>
      <c r="G11" s="28">
        <f>SLOPE(D6:D35,C6:C35)</f>
        <v>0.44429157311132478</v>
      </c>
    </row>
    <row r="12" spans="2:8" ht="18.75" customHeight="1" x14ac:dyDescent="0.25">
      <c r="B12" s="16">
        <v>7</v>
      </c>
      <c r="C12" s="16">
        <v>163</v>
      </c>
      <c r="D12" s="16">
        <v>164.9</v>
      </c>
      <c r="F12" s="17" t="s">
        <v>71</v>
      </c>
      <c r="G12" s="28">
        <f>INTERCEPT(D6:D35,C6:C35)</f>
        <v>93.387956670266504</v>
      </c>
    </row>
    <row r="13" spans="2:8" ht="18.75" customHeight="1" x14ac:dyDescent="0.25">
      <c r="B13" s="16">
        <v>8</v>
      </c>
      <c r="C13" s="16">
        <v>168.4</v>
      </c>
      <c r="D13" s="16">
        <v>172.9</v>
      </c>
      <c r="F13" s="17" t="s">
        <v>53</v>
      </c>
      <c r="G13" s="28">
        <f>RSQ(D6:D35,C6:C35)</f>
        <v>0.32136038447592841</v>
      </c>
    </row>
    <row r="14" spans="2:8" ht="18.75" customHeight="1" x14ac:dyDescent="0.25">
      <c r="B14" s="16">
        <v>9</v>
      </c>
      <c r="C14" s="16">
        <v>172.8</v>
      </c>
      <c r="D14" s="16">
        <v>172</v>
      </c>
    </row>
    <row r="15" spans="2:8" ht="18.75" customHeight="1" x14ac:dyDescent="0.25">
      <c r="B15" s="16">
        <v>10</v>
      </c>
      <c r="C15" s="16">
        <v>166.2</v>
      </c>
      <c r="D15" s="16">
        <v>163.30000000000001</v>
      </c>
      <c r="F15" s="8" t="s">
        <v>24</v>
      </c>
    </row>
    <row r="16" spans="2:8" ht="18.75" customHeight="1" x14ac:dyDescent="0.25">
      <c r="B16" s="16">
        <v>11</v>
      </c>
      <c r="C16" s="16">
        <v>166.2</v>
      </c>
      <c r="D16" s="16">
        <v>165.8</v>
      </c>
      <c r="F16" s="12" t="s">
        <v>25</v>
      </c>
    </row>
    <row r="17" spans="2:6" ht="18.75" customHeight="1" x14ac:dyDescent="0.25">
      <c r="B17" s="16">
        <v>12</v>
      </c>
      <c r="C17" s="16">
        <v>176.2</v>
      </c>
      <c r="D17" s="16">
        <v>167.9</v>
      </c>
      <c r="F17" s="12" t="s">
        <v>72</v>
      </c>
    </row>
    <row r="18" spans="2:6" ht="18.75" customHeight="1" x14ac:dyDescent="0.25">
      <c r="B18" s="16">
        <v>13</v>
      </c>
      <c r="C18" s="16">
        <v>170</v>
      </c>
      <c r="D18" s="16">
        <v>165.8</v>
      </c>
      <c r="F18" s="12" t="s">
        <v>73</v>
      </c>
    </row>
    <row r="19" spans="2:6" ht="18.75" customHeight="1" x14ac:dyDescent="0.25">
      <c r="B19" s="16">
        <v>14</v>
      </c>
      <c r="C19" s="16">
        <v>170.5</v>
      </c>
      <c r="D19" s="16">
        <v>163</v>
      </c>
      <c r="F19" s="12" t="s">
        <v>74</v>
      </c>
    </row>
    <row r="20" spans="2:6" ht="18.75" customHeight="1" x14ac:dyDescent="0.25">
      <c r="B20" s="16">
        <v>15</v>
      </c>
      <c r="C20" s="16">
        <v>166.8</v>
      </c>
      <c r="D20" s="16">
        <v>162.5</v>
      </c>
      <c r="F20" s="12" t="s">
        <v>26</v>
      </c>
    </row>
    <row r="21" spans="2:6" ht="18.75" customHeight="1" x14ac:dyDescent="0.25">
      <c r="B21" s="16">
        <v>16</v>
      </c>
      <c r="C21" s="16">
        <v>171.3</v>
      </c>
      <c r="D21" s="16">
        <v>171.2</v>
      </c>
    </row>
    <row r="22" spans="2:6" ht="18.75" customHeight="1" x14ac:dyDescent="0.25">
      <c r="B22" s="16">
        <v>17</v>
      </c>
      <c r="C22" s="16">
        <v>167.5</v>
      </c>
      <c r="D22" s="16">
        <v>168</v>
      </c>
      <c r="F22" s="9" t="s">
        <v>27</v>
      </c>
    </row>
    <row r="23" spans="2:6" ht="18.75" customHeight="1" x14ac:dyDescent="0.25">
      <c r="B23" s="16">
        <v>18</v>
      </c>
      <c r="C23" s="16">
        <v>168.2</v>
      </c>
      <c r="D23" s="16">
        <v>169.8</v>
      </c>
      <c r="F23" s="13" t="s">
        <v>75</v>
      </c>
    </row>
    <row r="24" spans="2:6" ht="18.75" customHeight="1" x14ac:dyDescent="0.25">
      <c r="B24" s="16">
        <v>19</v>
      </c>
      <c r="C24" s="16">
        <v>166.5</v>
      </c>
      <c r="D24" s="16">
        <v>168.3</v>
      </c>
      <c r="F24" s="13" t="s">
        <v>10</v>
      </c>
    </row>
    <row r="25" spans="2:6" ht="18.75" customHeight="1" x14ac:dyDescent="0.25">
      <c r="B25" s="16">
        <v>20</v>
      </c>
      <c r="C25" s="16">
        <v>178</v>
      </c>
      <c r="D25" s="16">
        <v>171.5</v>
      </c>
      <c r="F25" s="13" t="s">
        <v>76</v>
      </c>
    </row>
    <row r="26" spans="2:6" ht="18.75" customHeight="1" x14ac:dyDescent="0.25">
      <c r="B26" s="16">
        <v>21</v>
      </c>
      <c r="C26" s="16">
        <v>172.9</v>
      </c>
      <c r="D26" s="16">
        <v>175.2</v>
      </c>
    </row>
    <row r="27" spans="2:6" ht="18.75" customHeight="1" x14ac:dyDescent="0.25">
      <c r="B27" s="16">
        <v>22</v>
      </c>
      <c r="C27" s="16">
        <v>168</v>
      </c>
      <c r="D27" s="16">
        <v>161</v>
      </c>
      <c r="F27" s="14" t="s">
        <v>125</v>
      </c>
    </row>
    <row r="28" spans="2:6" ht="18.75" customHeight="1" x14ac:dyDescent="0.25">
      <c r="B28" s="16">
        <v>23</v>
      </c>
      <c r="C28" s="16">
        <v>178.9</v>
      </c>
      <c r="D28" s="16">
        <v>173.1</v>
      </c>
      <c r="F28" s="13" t="s">
        <v>124</v>
      </c>
    </row>
    <row r="29" spans="2:6" ht="18.75" customHeight="1" x14ac:dyDescent="0.25">
      <c r="B29" s="16">
        <v>24</v>
      </c>
      <c r="C29" s="16">
        <v>181</v>
      </c>
      <c r="D29" s="16">
        <v>173.5</v>
      </c>
    </row>
    <row r="30" spans="2:6" ht="18.75" customHeight="1" x14ac:dyDescent="0.25">
      <c r="B30" s="16">
        <v>25</v>
      </c>
      <c r="C30" s="16">
        <v>187.4</v>
      </c>
      <c r="D30" s="16">
        <v>176.6</v>
      </c>
    </row>
    <row r="31" spans="2:6" ht="18.75" customHeight="1" x14ac:dyDescent="0.25">
      <c r="B31" s="16">
        <v>26</v>
      </c>
      <c r="C31" s="16">
        <v>172.3</v>
      </c>
      <c r="D31" s="16">
        <v>174.6</v>
      </c>
    </row>
    <row r="32" spans="2:6" ht="18.75" customHeight="1" x14ac:dyDescent="0.25">
      <c r="B32" s="16">
        <v>27</v>
      </c>
      <c r="C32" s="16">
        <v>164.4</v>
      </c>
      <c r="D32" s="16">
        <v>171.2</v>
      </c>
    </row>
    <row r="33" spans="2:4" ht="18.75" customHeight="1" x14ac:dyDescent="0.25">
      <c r="B33" s="16">
        <v>28</v>
      </c>
      <c r="C33" s="16">
        <v>167.2</v>
      </c>
      <c r="D33" s="16">
        <v>170.6</v>
      </c>
    </row>
    <row r="34" spans="2:4" ht="18.75" customHeight="1" x14ac:dyDescent="0.25">
      <c r="B34" s="16">
        <v>29</v>
      </c>
      <c r="C34" s="16">
        <v>177.2</v>
      </c>
      <c r="D34" s="16">
        <v>170.4</v>
      </c>
    </row>
    <row r="35" spans="2:4" ht="18.75" customHeight="1" x14ac:dyDescent="0.25">
      <c r="B35" s="16">
        <v>30</v>
      </c>
      <c r="C35" s="16">
        <v>158.30000000000001</v>
      </c>
      <c r="D35" s="16">
        <v>162.5</v>
      </c>
    </row>
    <row r="36" spans="2:4" ht="18.75" customHeight="1" x14ac:dyDescent="0.25"/>
    <row r="37" spans="2:4" ht="18.75" customHeight="1" x14ac:dyDescent="0.25"/>
    <row r="38" spans="2:4" ht="18.75" customHeight="1" x14ac:dyDescent="0.25"/>
    <row r="39" spans="2:4" ht="18.75" customHeight="1" x14ac:dyDescent="0.25"/>
    <row r="40" spans="2:4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0"/>
  <sheetViews>
    <sheetView zoomScaleNormal="100" workbookViewId="0"/>
  </sheetViews>
  <sheetFormatPr defaultColWidth="8.7109375" defaultRowHeight="18.75" x14ac:dyDescent="0.25"/>
  <cols>
    <col min="1" max="1" width="4.7109375" style="14" customWidth="1"/>
    <col min="2" max="2" width="6" style="14" customWidth="1"/>
    <col min="3" max="3" width="8" style="14" customWidth="1"/>
    <col min="4" max="4" width="10" style="14" customWidth="1"/>
    <col min="5" max="5" width="4.7109375" style="14" customWidth="1"/>
    <col min="6" max="6" width="18" style="14" customWidth="1"/>
    <col min="7" max="7" width="14" style="14" customWidth="1"/>
    <col min="8" max="8" width="12" style="14" customWidth="1"/>
    <col min="9" max="9" width="4.7109375" style="14" customWidth="1"/>
    <col min="10" max="14" width="8.7109375" style="14"/>
    <col min="15" max="15" width="12.7109375" style="14" customWidth="1"/>
    <col min="16" max="16" width="4.7109375" style="14" customWidth="1"/>
    <col min="17" max="19" width="12.7109375" style="14" customWidth="1"/>
    <col min="20" max="20" width="4.7109375" style="14" customWidth="1"/>
    <col min="21" max="21" width="12.7109375" style="14" customWidth="1"/>
    <col min="22" max="16384" width="8.7109375" style="14"/>
  </cols>
  <sheetData>
    <row r="1" spans="2:21" ht="18.75" customHeight="1" x14ac:dyDescent="0.25"/>
    <row r="2" spans="2:21" ht="30" customHeight="1" x14ac:dyDescent="0.25">
      <c r="B2" s="3" t="s">
        <v>49</v>
      </c>
    </row>
    <row r="3" spans="2:21" ht="18.75" customHeight="1" x14ac:dyDescent="0.25">
      <c r="B3" s="10" t="s">
        <v>50</v>
      </c>
    </row>
    <row r="4" spans="2:21" ht="18.75" customHeight="1" x14ac:dyDescent="0.25"/>
    <row r="5" spans="2:21" ht="18.75" customHeight="1" x14ac:dyDescent="0.25">
      <c r="B5" s="15" t="s">
        <v>5</v>
      </c>
      <c r="C5" s="15" t="s">
        <v>11</v>
      </c>
      <c r="D5" s="15" t="s">
        <v>28</v>
      </c>
      <c r="F5" s="15" t="s">
        <v>6</v>
      </c>
      <c r="G5" s="15" t="s">
        <v>13</v>
      </c>
      <c r="H5" s="15" t="s">
        <v>7</v>
      </c>
      <c r="J5" s="8" t="s">
        <v>126</v>
      </c>
      <c r="O5" s="4" t="s">
        <v>128</v>
      </c>
      <c r="Q5" s="4" t="s">
        <v>28</v>
      </c>
      <c r="R5" s="4" t="s">
        <v>129</v>
      </c>
      <c r="S5" s="4" t="s">
        <v>130</v>
      </c>
      <c r="U5" s="4" t="s">
        <v>113</v>
      </c>
    </row>
    <row r="6" spans="2:21" ht="18.75" customHeight="1" x14ac:dyDescent="0.25">
      <c r="B6" s="16">
        <v>1</v>
      </c>
      <c r="C6" s="16">
        <v>1</v>
      </c>
      <c r="D6" s="16">
        <v>48</v>
      </c>
      <c r="F6" s="17" t="s">
        <v>51</v>
      </c>
      <c r="G6" s="16" t="s">
        <v>29</v>
      </c>
      <c r="H6" s="28">
        <f>CORREL(C6:C15,D6:D15)</f>
        <v>0.98694240651906406</v>
      </c>
      <c r="J6" s="12" t="s">
        <v>127</v>
      </c>
      <c r="O6" s="5">
        <f>AVERAGE(D6:D15)</f>
        <v>72</v>
      </c>
      <c r="Q6" s="5">
        <v>48</v>
      </c>
      <c r="R6" s="5">
        <f>Q6-$O$6</f>
        <v>-24</v>
      </c>
      <c r="S6" s="5">
        <f>R6*R6</f>
        <v>576</v>
      </c>
      <c r="U6" s="5">
        <f>SUM(S6:S15)</f>
        <v>2096</v>
      </c>
    </row>
    <row r="7" spans="2:21" ht="18.75" customHeight="1" x14ac:dyDescent="0.25">
      <c r="B7" s="16">
        <v>2</v>
      </c>
      <c r="C7" s="16">
        <v>2</v>
      </c>
      <c r="D7" s="16">
        <v>56</v>
      </c>
      <c r="F7" s="17" t="s">
        <v>52</v>
      </c>
      <c r="G7" s="16" t="s">
        <v>30</v>
      </c>
      <c r="H7" s="28">
        <f>H6^2</f>
        <v>0.97405531378564147</v>
      </c>
      <c r="Q7" s="5">
        <v>56</v>
      </c>
      <c r="R7" s="5">
        <f t="shared" ref="R7:R15" si="0">Q7-$O$6</f>
        <v>-16</v>
      </c>
      <c r="S7" s="5">
        <f t="shared" ref="S7:S15" si="1">R7*R7</f>
        <v>256</v>
      </c>
    </row>
    <row r="8" spans="2:21" ht="18.75" customHeight="1" x14ac:dyDescent="0.25">
      <c r="B8" s="16">
        <v>3</v>
      </c>
      <c r="C8" s="16">
        <v>2</v>
      </c>
      <c r="D8" s="16">
        <v>60</v>
      </c>
      <c r="F8" s="17" t="s">
        <v>53</v>
      </c>
      <c r="G8" s="16" t="s">
        <v>31</v>
      </c>
      <c r="H8" s="28">
        <f>RSQ(D6:D15,C6:C15)</f>
        <v>0.97405531378564125</v>
      </c>
      <c r="J8" s="12"/>
      <c r="Q8" s="5">
        <v>60</v>
      </c>
      <c r="R8" s="5">
        <f t="shared" si="0"/>
        <v>-12</v>
      </c>
      <c r="S8" s="5">
        <f t="shared" si="1"/>
        <v>144</v>
      </c>
    </row>
    <row r="9" spans="2:21" ht="18.75" customHeight="1" x14ac:dyDescent="0.25">
      <c r="B9" s="16">
        <v>4</v>
      </c>
      <c r="C9" s="16">
        <v>3</v>
      </c>
      <c r="D9" s="16">
        <v>64</v>
      </c>
      <c r="J9" s="12"/>
      <c r="Q9" s="5">
        <v>64</v>
      </c>
      <c r="R9" s="5">
        <f t="shared" si="0"/>
        <v>-8</v>
      </c>
      <c r="S9" s="5">
        <f t="shared" si="1"/>
        <v>64</v>
      </c>
    </row>
    <row r="10" spans="2:21" ht="18.75" customHeight="1" x14ac:dyDescent="0.25">
      <c r="B10" s="16">
        <v>5</v>
      </c>
      <c r="C10" s="16">
        <v>3</v>
      </c>
      <c r="D10" s="16">
        <v>70</v>
      </c>
      <c r="F10" s="8" t="s">
        <v>32</v>
      </c>
      <c r="J10" s="12"/>
      <c r="Q10" s="5">
        <v>70</v>
      </c>
      <c r="R10" s="5">
        <f t="shared" si="0"/>
        <v>-2</v>
      </c>
      <c r="S10" s="5">
        <f t="shared" si="1"/>
        <v>4</v>
      </c>
    </row>
    <row r="11" spans="2:21" ht="18.75" customHeight="1" x14ac:dyDescent="0.25">
      <c r="B11" s="16">
        <v>6</v>
      </c>
      <c r="C11" s="16">
        <v>4</v>
      </c>
      <c r="D11" s="16">
        <v>76</v>
      </c>
      <c r="F11" s="15" t="s">
        <v>54</v>
      </c>
      <c r="G11" s="15" t="s">
        <v>33</v>
      </c>
      <c r="J11" s="12"/>
      <c r="Q11" s="5">
        <v>76</v>
      </c>
      <c r="R11" s="5">
        <f t="shared" si="0"/>
        <v>4</v>
      </c>
      <c r="S11" s="5">
        <f t="shared" si="1"/>
        <v>16</v>
      </c>
    </row>
    <row r="12" spans="2:21" ht="18.75" customHeight="1" x14ac:dyDescent="0.25">
      <c r="B12" s="16">
        <v>7</v>
      </c>
      <c r="C12" s="16">
        <v>4</v>
      </c>
      <c r="D12" s="16">
        <v>78</v>
      </c>
      <c r="F12" s="16" t="s">
        <v>55</v>
      </c>
      <c r="G12" s="16" t="s">
        <v>34</v>
      </c>
      <c r="J12" s="12"/>
      <c r="Q12" s="5">
        <v>78</v>
      </c>
      <c r="R12" s="5">
        <f t="shared" si="0"/>
        <v>6</v>
      </c>
      <c r="S12" s="5">
        <f t="shared" si="1"/>
        <v>36</v>
      </c>
    </row>
    <row r="13" spans="2:21" ht="18.75" customHeight="1" x14ac:dyDescent="0.25">
      <c r="B13" s="16">
        <v>8</v>
      </c>
      <c r="C13" s="16">
        <v>5</v>
      </c>
      <c r="D13" s="16">
        <v>82</v>
      </c>
      <c r="F13" s="16" t="s">
        <v>56</v>
      </c>
      <c r="G13" s="16" t="s">
        <v>35</v>
      </c>
      <c r="J13" s="12"/>
      <c r="Q13" s="5">
        <v>82</v>
      </c>
      <c r="R13" s="5">
        <f t="shared" si="0"/>
        <v>10</v>
      </c>
      <c r="S13" s="5">
        <f t="shared" si="1"/>
        <v>100</v>
      </c>
    </row>
    <row r="14" spans="2:21" ht="18.75" customHeight="1" x14ac:dyDescent="0.25">
      <c r="B14" s="16">
        <v>9</v>
      </c>
      <c r="C14" s="16">
        <v>6</v>
      </c>
      <c r="D14" s="16">
        <v>90</v>
      </c>
      <c r="F14" s="16" t="s">
        <v>57</v>
      </c>
      <c r="G14" s="16" t="s">
        <v>36</v>
      </c>
      <c r="J14" s="12"/>
      <c r="Q14" s="5">
        <v>90</v>
      </c>
      <c r="R14" s="5">
        <f t="shared" si="0"/>
        <v>18</v>
      </c>
      <c r="S14" s="5">
        <f t="shared" si="1"/>
        <v>324</v>
      </c>
    </row>
    <row r="15" spans="2:21" ht="18.75" customHeight="1" x14ac:dyDescent="0.25">
      <c r="B15" s="16">
        <v>10</v>
      </c>
      <c r="C15" s="16">
        <v>7</v>
      </c>
      <c r="D15" s="16">
        <v>96</v>
      </c>
      <c r="F15" s="16" t="s">
        <v>58</v>
      </c>
      <c r="G15" s="16" t="s">
        <v>37</v>
      </c>
      <c r="Q15" s="5">
        <v>96</v>
      </c>
      <c r="R15" s="5">
        <f t="shared" si="0"/>
        <v>24</v>
      </c>
      <c r="S15" s="5">
        <f t="shared" si="1"/>
        <v>576</v>
      </c>
    </row>
    <row r="16" spans="2:21" ht="18.75" customHeight="1" x14ac:dyDescent="0.25">
      <c r="F16" s="16" t="s">
        <v>59</v>
      </c>
      <c r="G16" s="16" t="s">
        <v>38</v>
      </c>
    </row>
    <row r="17" spans="2:21" ht="18.75" customHeight="1" x14ac:dyDescent="0.25">
      <c r="J17" s="12" t="s">
        <v>131</v>
      </c>
      <c r="O17" s="4" t="s">
        <v>105</v>
      </c>
      <c r="Q17" s="4" t="s">
        <v>132</v>
      </c>
      <c r="R17" s="4" t="s">
        <v>134</v>
      </c>
      <c r="S17" s="4" t="s">
        <v>134</v>
      </c>
      <c r="U17" s="4" t="s">
        <v>113</v>
      </c>
    </row>
    <row r="18" spans="2:21" ht="18.75" customHeight="1" x14ac:dyDescent="0.25">
      <c r="B18" s="8" t="s">
        <v>8</v>
      </c>
      <c r="O18" s="5">
        <f>SLOPE(D6:D15,C6:C15)</f>
        <v>7.9750778816199377</v>
      </c>
      <c r="Q18" s="5">
        <f t="shared" ref="Q18:Q27" si="2">$O$18*C6+$O$21</f>
        <v>50.467289719626166</v>
      </c>
      <c r="R18" s="5">
        <f t="shared" ref="R18:R27" si="3">D6-Q18</f>
        <v>-2.4672897196261658</v>
      </c>
      <c r="S18" s="5">
        <f>R18*R18</f>
        <v>6.0875185605729643</v>
      </c>
      <c r="U18" s="5">
        <f>SUM(S18:S27)</f>
        <v>54.380062305295951</v>
      </c>
    </row>
    <row r="19" spans="2:21" ht="18.75" customHeight="1" x14ac:dyDescent="0.25">
      <c r="B19" s="12" t="s">
        <v>60</v>
      </c>
      <c r="Q19" s="5">
        <f t="shared" si="2"/>
        <v>58.442367601246104</v>
      </c>
      <c r="R19" s="5">
        <f t="shared" si="3"/>
        <v>-2.4423676012461044</v>
      </c>
      <c r="S19" s="5">
        <f t="shared" ref="S19:S27" si="4">R19*R19</f>
        <v>5.9651594996166502</v>
      </c>
    </row>
    <row r="20" spans="2:21" ht="18.75" customHeight="1" x14ac:dyDescent="0.25">
      <c r="B20" s="12" t="s">
        <v>61</v>
      </c>
      <c r="O20" s="29" t="s">
        <v>133</v>
      </c>
      <c r="Q20" s="5">
        <f t="shared" si="2"/>
        <v>58.442367601246104</v>
      </c>
      <c r="R20" s="5">
        <f t="shared" si="3"/>
        <v>1.5576323987538956</v>
      </c>
      <c r="S20" s="5">
        <f t="shared" si="4"/>
        <v>2.4262186896478148</v>
      </c>
    </row>
    <row r="21" spans="2:21" ht="18.75" customHeight="1" x14ac:dyDescent="0.25">
      <c r="B21" s="12" t="s">
        <v>62</v>
      </c>
      <c r="O21" s="5">
        <f>INTERCEPT(D6:D15,C6:C15)</f>
        <v>42.492211838006227</v>
      </c>
      <c r="Q21" s="5">
        <f t="shared" si="2"/>
        <v>66.417445482866043</v>
      </c>
      <c r="R21" s="5">
        <f t="shared" si="3"/>
        <v>-2.417445482866043</v>
      </c>
      <c r="S21" s="5">
        <f t="shared" si="4"/>
        <v>5.8440426626294357</v>
      </c>
    </row>
    <row r="22" spans="2:21" ht="18.75" customHeight="1" x14ac:dyDescent="0.25">
      <c r="B22" s="12" t="s">
        <v>63</v>
      </c>
      <c r="Q22" s="5">
        <f t="shared" si="2"/>
        <v>66.417445482866043</v>
      </c>
      <c r="R22" s="5">
        <f t="shared" si="3"/>
        <v>3.582554517133957</v>
      </c>
      <c r="S22" s="5">
        <f t="shared" si="4"/>
        <v>12.83469686823692</v>
      </c>
    </row>
    <row r="23" spans="2:21" ht="18.75" customHeight="1" x14ac:dyDescent="0.25">
      <c r="B23" s="12" t="s">
        <v>64</v>
      </c>
      <c r="Q23" s="5">
        <f t="shared" si="2"/>
        <v>74.392523364485982</v>
      </c>
      <c r="R23" s="5">
        <f t="shared" si="3"/>
        <v>1.6074766355140184</v>
      </c>
      <c r="S23" s="5">
        <f t="shared" si="4"/>
        <v>2.5839811337234684</v>
      </c>
    </row>
    <row r="24" spans="2:21" ht="18.75" customHeight="1" x14ac:dyDescent="0.25">
      <c r="B24" s="12" t="s">
        <v>65</v>
      </c>
      <c r="Q24" s="5">
        <f t="shared" si="2"/>
        <v>74.392523364485982</v>
      </c>
      <c r="R24" s="5">
        <f t="shared" si="3"/>
        <v>3.6074766355140184</v>
      </c>
      <c r="S24" s="5">
        <f t="shared" si="4"/>
        <v>13.013887675779543</v>
      </c>
    </row>
    <row r="25" spans="2:21" ht="18.75" customHeight="1" x14ac:dyDescent="0.25">
      <c r="Q25" s="5">
        <f t="shared" si="2"/>
        <v>82.36760124610592</v>
      </c>
      <c r="R25" s="5">
        <f t="shared" si="3"/>
        <v>-0.36760124610592015</v>
      </c>
      <c r="S25" s="5">
        <f t="shared" si="4"/>
        <v>0.13513067613862528</v>
      </c>
    </row>
    <row r="26" spans="2:21" ht="18.75" customHeight="1" x14ac:dyDescent="0.25">
      <c r="Q26" s="5">
        <f t="shared" si="2"/>
        <v>90.342679127725859</v>
      </c>
      <c r="R26" s="5">
        <f t="shared" si="3"/>
        <v>-0.34267912772585873</v>
      </c>
      <c r="S26" s="5">
        <f t="shared" si="4"/>
        <v>0.1174289845789554</v>
      </c>
    </row>
    <row r="27" spans="2:21" ht="18.75" customHeight="1" x14ac:dyDescent="0.25">
      <c r="Q27" s="5">
        <f t="shared" si="2"/>
        <v>98.317757009345797</v>
      </c>
      <c r="R27" s="5">
        <f t="shared" si="3"/>
        <v>-2.3177570093457973</v>
      </c>
      <c r="S27" s="5">
        <f t="shared" si="4"/>
        <v>5.3719975543715748</v>
      </c>
    </row>
    <row r="28" spans="2:21" ht="18.75" customHeight="1" x14ac:dyDescent="0.25"/>
    <row r="29" spans="2:21" ht="18.75" customHeight="1" x14ac:dyDescent="0.25">
      <c r="J29" s="12" t="s">
        <v>135</v>
      </c>
      <c r="Q29" s="4" t="s">
        <v>136</v>
      </c>
      <c r="R29" s="4" t="s">
        <v>137</v>
      </c>
      <c r="U29" s="4" t="s">
        <v>138</v>
      </c>
    </row>
    <row r="30" spans="2:21" ht="18.75" customHeight="1" x14ac:dyDescent="0.25">
      <c r="Q30" s="5">
        <v>2096</v>
      </c>
      <c r="R30" s="5">
        <v>54.380062305296001</v>
      </c>
      <c r="U30" s="5">
        <f>(Q30-R30)/Q30</f>
        <v>0.97405531378564125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はじめに</vt:lpstr>
      <vt:lpstr>5-1 回帰分析</vt:lpstr>
      <vt:lpstr>5-2 最小二乗法</vt:lpstr>
      <vt:lpstr>5-3 親子身長</vt:lpstr>
      <vt:lpstr>5-4 決定係数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2026-05-04T07:16:11Z</dcterms:created>
  <dcterms:modified xsi:type="dcterms:W3CDTF">2026-05-09T07:51:36Z</dcterms:modified>
  <dc:language>en-US</dc:language>
</cp:coreProperties>
</file>